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H 6.0" sheetId="1" r:id="rId1"/>
    <sheet name="pH 7.0" sheetId="2" r:id="rId2"/>
  </sheets>
  <definedNames>
    <definedName name="b" localSheetId="1">'pH 7.0'!$P$94</definedName>
    <definedName name="b">'pH 6.0'!$P$94</definedName>
    <definedName name="coco" localSheetId="1">'pH 7.0'!$P$98</definedName>
    <definedName name="coco">'pH 6.0'!$P$98</definedName>
    <definedName name="dosname" localSheetId="1">'pH 7.0'!$C$2</definedName>
    <definedName name="dosname">'pH 6.0'!$C$2</definedName>
    <definedName name="drug" localSheetId="1">'pH 7.0'!$C$5</definedName>
    <definedName name="drug">'pH 6.0'!$C$5</definedName>
    <definedName name="ebda1" localSheetId="1">'pH 7.0'!$O$11:$O$207</definedName>
    <definedName name="ebda1">'pH 6.0'!$O$11:$O$207</definedName>
    <definedName name="ebda1a" localSheetId="1">'pH 7.0'!$AA$12:$AA$104</definedName>
    <definedName name="ebda1a">'pH 6.0'!$AA$12:$AA$104</definedName>
    <definedName name="ebda2" localSheetId="1">'pH 7.0'!$P$11:$P$207</definedName>
    <definedName name="ebda2">'pH 6.0'!$P$11:$P$207</definedName>
    <definedName name="ebda20" localSheetId="1">'pH 7.0'!$I$115:$L$162</definedName>
    <definedName name="ebda20">'pH 6.0'!$I$115:$L$162</definedName>
    <definedName name="ebda21" localSheetId="1">'pH 7.0'!$I$163:$L$207</definedName>
    <definedName name="ebda21">'pH 6.0'!$I$163:$L$207</definedName>
    <definedName name="ebda2a" localSheetId="1">'pH 7.0'!$AB$12:$AB$104</definedName>
    <definedName name="ebda2a">'pH 6.0'!$AB$12:$AB$104</definedName>
    <definedName name="ebda2b" localSheetId="1">'pH 7.0'!$AB$12:$AB$103</definedName>
    <definedName name="ebda2b">'pH 6.0'!$AB$12:$AB$103</definedName>
    <definedName name="ebda2c" localSheetId="1">'pH 7.0'!$P$11:$P$207</definedName>
    <definedName name="ebda2c">'pH 6.0'!$P$11:$P$207</definedName>
    <definedName name="ebdadir" localSheetId="1">'pH 7.0'!#REF!</definedName>
    <definedName name="ebdadir">'pH 6.0'!#REF!</definedName>
    <definedName name="ebdafile" localSheetId="1">'pH 7.0'!$O$5</definedName>
    <definedName name="ebdafile">'pH 6.0'!$O$5</definedName>
    <definedName name="ebdafile2" localSheetId="1">'pH 7.0'!$O$6</definedName>
    <definedName name="ebdafile2">'pH 6.0'!$O$6</definedName>
    <definedName name="ebdakey" localSheetId="1">'pH 7.0'!$I$163:$I$207</definedName>
    <definedName name="ebdakey">'pH 6.0'!$I$163:$I$207</definedName>
    <definedName name="eqline" localSheetId="1">'pH 7.0'!$O$117</definedName>
    <definedName name="eqline">'pH 6.0'!$O$117</definedName>
    <definedName name="ic" localSheetId="1">'pH 7.0'!$O$113</definedName>
    <definedName name="ic">'pH 6.0'!$O$113</definedName>
    <definedName name="ligdir" localSheetId="1">'pH 7.0'!#REF!</definedName>
    <definedName name="ligdir">'pH 6.0'!#REF!</definedName>
    <definedName name="log1" localSheetId="1">'pH 7.0'!$K$97:$M$116</definedName>
    <definedName name="log1">'pH 6.0'!$K$97:$M$116</definedName>
    <definedName name="log1a" localSheetId="1">'pH 7.0'!#REF!</definedName>
    <definedName name="log1a">'pH 6.0'!#REF!</definedName>
    <definedName name="logitx" localSheetId="1">'pH 7.0'!$K$142</definedName>
    <definedName name="logitx">'pH 6.0'!$K$142</definedName>
    <definedName name="logity" localSheetId="1">'pH 7.0'!$L$142</definedName>
    <definedName name="logity">'pH 6.0'!$L$142</definedName>
    <definedName name="logity1" localSheetId="1">'pH 7.0'!#REF!</definedName>
    <definedName name="logity1">'pH 6.0'!#REF!</definedName>
    <definedName name="lrcount" localSheetId="1">'pH 7.0'!#REF!</definedName>
    <definedName name="lrcount">'pH 6.0'!#REF!</definedName>
    <definedName name="m" localSheetId="1">'pH 7.0'!$P$95</definedName>
    <definedName name="m">'pH 6.0'!$P$95</definedName>
    <definedName name="nsbx" localSheetId="1">'pH 7.0'!$O$102</definedName>
    <definedName name="nsbx">'pH 6.0'!$O$102</definedName>
    <definedName name="pmoltc" localSheetId="1">'pH 7.0'!$O$109</definedName>
    <definedName name="pmoltc">'pH 6.0'!$O$109</definedName>
    <definedName name="_xlnm.Print_Area" localSheetId="0">'pH 6.0'!$A$1:$K$67</definedName>
    <definedName name="_xlnm.Print_Area" localSheetId="1">'pH 7.0'!$A$1:$K$67</definedName>
    <definedName name="prizm1" localSheetId="1">'pH 7.0'!$Q$2:$Q$69</definedName>
    <definedName name="prizm1">'pH 6.0'!$Q$2:$Q$69</definedName>
    <definedName name="prizm2" localSheetId="1">'pH 7.0'!$R$2:$R$69</definedName>
    <definedName name="prizm2">'pH 6.0'!$R$2:$R$69</definedName>
    <definedName name="prizm2a" localSheetId="1">'pH 7.0'!$R$2:$R$69</definedName>
    <definedName name="prizm2a">'pH 6.0'!$R$2:$R$69</definedName>
    <definedName name="prizm3" localSheetId="1">'pH 7.0'!$S$1:$T$48</definedName>
    <definedName name="prizm3">'pH 6.0'!$S$1:$T$48</definedName>
    <definedName name="prizm4" localSheetId="1">'pH 7.0'!$U$1:$V$48</definedName>
    <definedName name="prizm4">'pH 6.0'!$U$1:$V$48</definedName>
    <definedName name="prizmfile" localSheetId="1">'pH 7.0'!$O$4</definedName>
    <definedName name="prizmfile">'pH 6.0'!$O$4</definedName>
    <definedName name="prizmkey" localSheetId="1">'pH 7.0'!$U$1:$U$48</definedName>
    <definedName name="prizmkey">'pH 6.0'!$U$1:$U$48</definedName>
    <definedName name="pzm" localSheetId="1">'pH 7.0'!$Q$1:$V$69</definedName>
    <definedName name="pzm">'pH 6.0'!$Q$1:$V$69</definedName>
    <definedName name="q" localSheetId="1">'pH 7.0'!$AA$9</definedName>
    <definedName name="q">'pH 6.0'!$AA$9</definedName>
    <definedName name="q4a" localSheetId="1">'pH 7.0'!#REF!</definedName>
    <definedName name="q4a">'pH 6.0'!#REF!</definedName>
    <definedName name="q5a" localSheetId="1">'pH 7.0'!#REF!</definedName>
    <definedName name="q5a">'pH 6.0'!#REF!</definedName>
    <definedName name="q5count" localSheetId="1">'pH 7.0'!#REF!</definedName>
    <definedName name="q5count">'pH 6.0'!#REF!</definedName>
    <definedName name="q5dir" localSheetId="1">'pH 7.0'!#REF!</definedName>
    <definedName name="q5dir">'pH 6.0'!#REF!</definedName>
    <definedName name="q5done" localSheetId="1">'pH 7.0'!#REF!</definedName>
    <definedName name="q5done">'pH 6.0'!#REF!</definedName>
    <definedName name="reps" localSheetId="1">'pH 7.0'!$G$19:$J$38</definedName>
    <definedName name="reps">'pH 6.0'!$G$19:$J$38</definedName>
    <definedName name="s0nsb" localSheetId="1">'pH 7.0'!$O$104</definedName>
    <definedName name="s0nsb">'pH 6.0'!$O$104</definedName>
    <definedName name="s0x" localSheetId="1">'pH 7.0'!$O$103</definedName>
    <definedName name="s0x">'pH 6.0'!$O$103</definedName>
    <definedName name="vol" localSheetId="1">'pH 7.0'!$C$4</definedName>
    <definedName name="vol">'pH 6.0'!$C$4</definedName>
    <definedName name="xaxis" localSheetId="1">'pH 7.0'!$O$116</definedName>
    <definedName name="xaxis">'pH 6.0'!$O$116</definedName>
    <definedName name="ycount" localSheetId="1">'pH 7.0'!#REF!</definedName>
    <definedName name="ycount">'pH 6.0'!#REF!</definedName>
    <definedName name="ydir" localSheetId="1">'pH 7.0'!#REF!</definedName>
    <definedName name="ydir">'pH 6.0'!#REF!</definedName>
    <definedName name="ydone" localSheetId="1">'pH 7.0'!#REF!</definedName>
    <definedName name="ydone">'pH 6.0'!#REF!</definedName>
  </definedNames>
  <calcPr fullCalcOnLoad="1"/>
</workbook>
</file>

<file path=xl/sharedStrings.xml><?xml version="1.0" encoding="utf-8"?>
<sst xmlns="http://schemas.openxmlformats.org/spreadsheetml/2006/main" count="100" uniqueCount="47">
  <si>
    <t>nsb</t>
  </si>
  <si>
    <t>=drug</t>
  </si>
  <si>
    <t>cpm</t>
  </si>
  <si>
    <t>=mw ligand</t>
  </si>
  <si>
    <t>TC</t>
  </si>
  <si>
    <t>=assay date</t>
  </si>
  <si>
    <t>=ref date</t>
  </si>
  <si>
    <t>125I-HEAT</t>
  </si>
  <si>
    <t>=RadioLigand</t>
  </si>
  <si>
    <t>=efficeincy</t>
  </si>
  <si>
    <t>=Half-Life(days)</t>
  </si>
  <si>
    <t>=Kd(nM)radioligand</t>
  </si>
  <si>
    <t>log conc</t>
  </si>
  <si>
    <t>B/Bo</t>
  </si>
  <si>
    <t>b=</t>
  </si>
  <si>
    <t>goodlgt</t>
  </si>
  <si>
    <t>badlgt</t>
  </si>
  <si>
    <t>goodY</t>
  </si>
  <si>
    <t>badY</t>
  </si>
  <si>
    <t>conc</t>
  </si>
  <si>
    <t>Logit B/Bo</t>
  </si>
  <si>
    <t>log</t>
  </si>
  <si>
    <t>good</t>
  </si>
  <si>
    <t>bad</t>
  </si>
  <si>
    <t>m=</t>
  </si>
  <si>
    <t>logit</t>
  </si>
  <si>
    <t>x interc</t>
  </si>
  <si>
    <t>corrcoef</t>
  </si>
  <si>
    <t>=mean TC</t>
  </si>
  <si>
    <t>=mean nsb</t>
  </si>
  <si>
    <t>=mean So</t>
  </si>
  <si>
    <t>=So-nsb</t>
  </si>
  <si>
    <t>SA corr factor</t>
  </si>
  <si>
    <t>Corr SA Ci/mmol</t>
  </si>
  <si>
    <t>sa mol/DPM</t>
  </si>
  <si>
    <t>CPM/pmol</t>
  </si>
  <si>
    <t>pmol in tc</t>
  </si>
  <si>
    <t>moltc</t>
  </si>
  <si>
    <t>=ic50</t>
  </si>
  <si>
    <t>&lt;-=r2</t>
  </si>
  <si>
    <t>K331A cos Oxymetazoline v 125I-HEAT pH 6.0 20-July-2000</t>
  </si>
  <si>
    <t>Oxymetazoline</t>
  </si>
  <si>
    <t>K331A cos Oxymetazoline v 125I-HEAT pH 7.0 20-July-2000</t>
  </si>
  <si>
    <t>NSB=1e-6M Phentolamine</t>
  </si>
  <si>
    <t>=volume (mLs)</t>
  </si>
  <si>
    <t>=protein mg/tube</t>
  </si>
  <si>
    <t>=SA (Ci/mmole)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</si>
</sst>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000E+00"/>
    <numFmt numFmtId="170" formatCode="0.000"/>
    <numFmt numFmtId="171" formatCode="0.0"/>
    <numFmt numFmtId="172" formatCode="0.00000"/>
    <numFmt numFmtId="173" formatCode="0.0000"/>
    <numFmt numFmtId="174" formatCode="0.0E+00"/>
    <numFmt numFmtId="175" formatCode="0.000000000000000"/>
    <numFmt numFmtId="176" formatCode="General_)"/>
  </numFmts>
  <fonts count="17">
    <font>
      <sz val="10"/>
      <name val="Arial"/>
      <family val="0"/>
    </font>
    <font>
      <sz val="8"/>
      <color indexed="24"/>
      <name val="Courier New"/>
      <family val="0"/>
    </font>
    <font>
      <sz val="18"/>
      <color indexed="24"/>
      <name val="Times New Roman"/>
      <family val="0"/>
    </font>
    <font>
      <i/>
      <sz val="8"/>
      <color indexed="24"/>
      <name val="Times New Roman"/>
      <family val="0"/>
    </font>
    <font>
      <sz val="8"/>
      <color indexed="12"/>
      <name val="Arial"/>
      <family val="0"/>
    </font>
    <font>
      <sz val="8"/>
      <color indexed="10"/>
      <name val="Arial"/>
      <family val="0"/>
    </font>
    <font>
      <sz val="8"/>
      <color indexed="24"/>
      <name val="Arial"/>
      <family val="0"/>
    </font>
    <font>
      <b/>
      <sz val="8"/>
      <color indexed="24"/>
      <name val="Arial"/>
      <family val="0"/>
    </font>
    <font>
      <sz val="8"/>
      <color indexed="8"/>
      <name val="Arial"/>
      <family val="0"/>
    </font>
    <font>
      <b/>
      <sz val="8"/>
      <color indexed="12"/>
      <name val="Arial"/>
      <family val="0"/>
    </font>
    <font>
      <sz val="8"/>
      <color indexed="12"/>
      <name val="Courier New"/>
      <family val="0"/>
    </font>
    <font>
      <sz val="8"/>
      <color indexed="10"/>
      <name val="Courier New"/>
      <family val="0"/>
    </font>
    <font>
      <b/>
      <sz val="10"/>
      <name val="MS Sans Serif"/>
      <family val="0"/>
    </font>
    <font>
      <sz val="10"/>
      <name val="MS Sans Serif"/>
      <family val="0"/>
    </font>
    <font>
      <b/>
      <sz val="7"/>
      <name val="MS Sans Serif"/>
      <family val="0"/>
    </font>
    <font>
      <sz val="8"/>
      <color indexed="39"/>
      <name val="Arial"/>
      <family val="2"/>
    </font>
    <font>
      <i/>
      <sz val="8"/>
      <color indexed="10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" fillId="0" borderId="1" applyNumberFormat="0" applyFont="0" applyFill="0" applyAlignment="0" applyProtection="0"/>
  </cellStyleXfs>
  <cellXfs count="124">
    <xf numFmtId="0" fontId="0" fillId="0" borderId="0" xfId="0" applyAlignment="1">
      <alignment/>
    </xf>
    <xf numFmtId="0" fontId="4" fillId="0" borderId="0" xfId="28" applyFont="1" applyBorder="1" applyProtection="1">
      <alignment/>
      <protection locked="0"/>
    </xf>
    <xf numFmtId="0" fontId="5" fillId="0" borderId="0" xfId="28" applyFont="1">
      <alignment/>
      <protection/>
    </xf>
    <xf numFmtId="0" fontId="6" fillId="0" borderId="0" xfId="28" applyFont="1">
      <alignment/>
      <protection/>
    </xf>
    <xf numFmtId="0" fontId="1" fillId="0" borderId="0" xfId="28">
      <alignment/>
      <protection/>
    </xf>
    <xf numFmtId="0" fontId="7" fillId="0" borderId="0" xfId="28" applyFont="1" applyProtection="1">
      <alignment/>
      <protection locked="0"/>
    </xf>
    <xf numFmtId="0" fontId="6" fillId="0" borderId="0" xfId="28" applyFont="1" applyBorder="1" applyProtection="1">
      <alignment/>
      <protection locked="0"/>
    </xf>
    <xf numFmtId="0" fontId="4" fillId="0" borderId="2" xfId="28" applyFont="1" applyBorder="1">
      <alignment/>
      <protection/>
    </xf>
    <xf numFmtId="0" fontId="8" fillId="0" borderId="3" xfId="28" applyFont="1" applyBorder="1" applyAlignment="1" quotePrefix="1">
      <alignment horizontal="left"/>
      <protection/>
    </xf>
    <xf numFmtId="0" fontId="5" fillId="0" borderId="4" xfId="28" applyFont="1" applyBorder="1">
      <alignment/>
      <protection/>
    </xf>
    <xf numFmtId="0" fontId="7" fillId="0" borderId="0" xfId="28" applyFont="1" applyBorder="1" applyProtection="1">
      <alignment/>
      <protection locked="0"/>
    </xf>
    <xf numFmtId="0" fontId="8" fillId="0" borderId="0" xfId="28" applyFont="1" applyBorder="1">
      <alignment/>
      <protection/>
    </xf>
    <xf numFmtId="170" fontId="4" fillId="0" borderId="5" xfId="28" applyNumberFormat="1" applyFont="1" applyBorder="1">
      <alignment/>
      <protection/>
    </xf>
    <xf numFmtId="0" fontId="8" fillId="0" borderId="0" xfId="28" applyFont="1" applyBorder="1" applyAlignment="1">
      <alignment horizontal="left"/>
      <protection/>
    </xf>
    <xf numFmtId="0" fontId="5" fillId="0" borderId="6" xfId="28" applyFont="1" applyBorder="1">
      <alignment/>
      <protection/>
    </xf>
    <xf numFmtId="0" fontId="5" fillId="0" borderId="0" xfId="28" applyFont="1" applyBorder="1">
      <alignment/>
      <protection/>
    </xf>
    <xf numFmtId="0" fontId="7" fillId="0" borderId="0" xfId="28" applyFont="1" applyBorder="1">
      <alignment/>
      <protection locked="0"/>
    </xf>
    <xf numFmtId="0" fontId="6" fillId="0" borderId="0" xfId="28" applyFont="1" applyBorder="1">
      <alignment/>
      <protection locked="0"/>
    </xf>
    <xf numFmtId="0" fontId="4" fillId="0" borderId="5" xfId="28" applyFont="1" applyBorder="1">
      <alignment/>
      <protection/>
    </xf>
    <xf numFmtId="0" fontId="4" fillId="0" borderId="5" xfId="28" applyFont="1" applyBorder="1" applyAlignment="1">
      <alignment horizontal="left"/>
      <protection/>
    </xf>
    <xf numFmtId="0" fontId="8" fillId="0" borderId="2" xfId="28" applyFont="1" applyBorder="1" applyAlignment="1">
      <alignment horizontal="right"/>
      <protection/>
    </xf>
    <xf numFmtId="0" fontId="4" fillId="0" borderId="7" xfId="28" applyFont="1" applyBorder="1" applyAlignment="1">
      <alignment horizontal="right"/>
      <protection/>
    </xf>
    <xf numFmtId="15" fontId="4" fillId="0" borderId="5" xfId="28" applyNumberFormat="1" applyFont="1" applyBorder="1">
      <alignment/>
      <protection/>
    </xf>
    <xf numFmtId="0" fontId="5" fillId="0" borderId="5" xfId="28" applyFont="1" applyBorder="1">
      <alignment/>
      <protection/>
    </xf>
    <xf numFmtId="0" fontId="4" fillId="0" borderId="8" xfId="28" applyFont="1" applyBorder="1" applyProtection="1">
      <alignment/>
      <protection locked="0"/>
    </xf>
    <xf numFmtId="0" fontId="4" fillId="0" borderId="8" xfId="28" applyFont="1" applyBorder="1" applyAlignment="1">
      <alignment horizontal="right"/>
      <protection/>
    </xf>
    <xf numFmtId="0" fontId="8" fillId="0" borderId="5" xfId="28" applyFont="1" applyBorder="1" applyAlignment="1">
      <alignment horizontal="right"/>
      <protection/>
    </xf>
    <xf numFmtId="11" fontId="9" fillId="0" borderId="5" xfId="28" applyNumberFormat="1" applyFont="1" applyBorder="1" applyAlignment="1" quotePrefix="1">
      <alignment horizontal="right"/>
      <protection/>
    </xf>
    <xf numFmtId="0" fontId="4" fillId="0" borderId="9" xfId="28" applyFont="1" applyBorder="1" applyProtection="1">
      <alignment/>
      <protection locked="0"/>
    </xf>
    <xf numFmtId="0" fontId="1" fillId="0" borderId="5" xfId="28" applyBorder="1">
      <alignment/>
      <protection/>
    </xf>
    <xf numFmtId="0" fontId="1" fillId="0" borderId="0" xfId="28" applyBorder="1">
      <alignment/>
      <protection/>
    </xf>
    <xf numFmtId="0" fontId="1" fillId="0" borderId="6" xfId="28" applyBorder="1">
      <alignment/>
      <protection/>
    </xf>
    <xf numFmtId="1" fontId="8" fillId="0" borderId="5" xfId="28" applyFont="1" applyBorder="1" applyAlignment="1">
      <alignment horizontal="right"/>
      <protection locked="0"/>
    </xf>
    <xf numFmtId="0" fontId="5" fillId="0" borderId="5" xfId="28" applyFont="1" applyBorder="1" applyAlignment="1">
      <alignment horizontal="right"/>
      <protection locked="0"/>
    </xf>
    <xf numFmtId="0" fontId="1" fillId="0" borderId="10" xfId="28" applyBorder="1">
      <alignment/>
      <protection/>
    </xf>
    <xf numFmtId="0" fontId="1" fillId="0" borderId="11" xfId="28" applyBorder="1">
      <alignment/>
      <protection/>
    </xf>
    <xf numFmtId="0" fontId="1" fillId="0" borderId="12" xfId="28" applyBorder="1">
      <alignment/>
      <protection/>
    </xf>
    <xf numFmtId="0" fontId="5" fillId="0" borderId="2" xfId="28" applyFont="1" applyBorder="1">
      <alignment/>
      <protection/>
    </xf>
    <xf numFmtId="0" fontId="5" fillId="0" borderId="3" xfId="28" applyFont="1" applyBorder="1">
      <alignment/>
      <protection/>
    </xf>
    <xf numFmtId="0" fontId="6" fillId="0" borderId="0" xfId="28" applyFont="1" applyBorder="1">
      <alignment/>
      <protection/>
    </xf>
    <xf numFmtId="0" fontId="5" fillId="0" borderId="10" xfId="28" applyFont="1" applyBorder="1" applyAlignment="1">
      <alignment horizontal="right"/>
      <protection locked="0"/>
    </xf>
    <xf numFmtId="0" fontId="4" fillId="0" borderId="9" xfId="28" applyFont="1" applyBorder="1" applyAlignment="1">
      <alignment horizontal="right"/>
      <protection/>
    </xf>
    <xf numFmtId="0" fontId="8" fillId="0" borderId="10" xfId="28" applyFont="1" applyBorder="1">
      <alignment/>
      <protection/>
    </xf>
    <xf numFmtId="0" fontId="8" fillId="0" borderId="11" xfId="28" applyFont="1" applyBorder="1" applyAlignment="1">
      <alignment horizontal="right"/>
      <protection/>
    </xf>
    <xf numFmtId="0" fontId="5" fillId="0" borderId="12" xfId="28" applyFont="1" applyBorder="1">
      <alignment/>
      <protection/>
    </xf>
    <xf numFmtId="170" fontId="4" fillId="0" borderId="2" xfId="28" applyNumberFormat="1" applyFont="1" applyBorder="1">
      <alignment/>
      <protection/>
    </xf>
    <xf numFmtId="0" fontId="4" fillId="0" borderId="3" xfId="28" applyFont="1" applyBorder="1" applyAlignment="1">
      <alignment horizontal="right"/>
      <protection/>
    </xf>
    <xf numFmtId="11" fontId="8" fillId="0" borderId="3" xfId="28" applyFont="1" applyBorder="1">
      <alignment/>
      <protection/>
    </xf>
    <xf numFmtId="171" fontId="8" fillId="0" borderId="3" xfId="28" applyFont="1" applyBorder="1" applyAlignment="1">
      <alignment horizontal="right"/>
      <protection/>
    </xf>
    <xf numFmtId="0" fontId="4" fillId="0" borderId="4" xfId="28" applyFont="1" applyBorder="1">
      <alignment/>
      <protection/>
    </xf>
    <xf numFmtId="0" fontId="4" fillId="0" borderId="0" xfId="28" applyFont="1" applyBorder="1" applyAlignment="1">
      <alignment horizontal="right"/>
      <protection/>
    </xf>
    <xf numFmtId="11" fontId="8" fillId="0" borderId="0" xfId="28" applyNumberFormat="1" applyFont="1" applyBorder="1">
      <alignment/>
      <protection/>
    </xf>
    <xf numFmtId="171" fontId="8" fillId="0" borderId="0" xfId="28" applyFont="1" applyBorder="1" applyAlignment="1">
      <alignment horizontal="right"/>
      <protection/>
    </xf>
    <xf numFmtId="0" fontId="4" fillId="0" borderId="6" xfId="28" applyFont="1" applyBorder="1" applyProtection="1">
      <alignment/>
      <protection locked="0"/>
    </xf>
    <xf numFmtId="0" fontId="4" fillId="0" borderId="0" xfId="28" applyFont="1" applyBorder="1" applyAlignment="1">
      <alignment horizontal="right"/>
      <protection locked="0"/>
    </xf>
    <xf numFmtId="170" fontId="10" fillId="0" borderId="0" xfId="28" applyNumberFormat="1" applyFont="1">
      <alignment/>
      <protection/>
    </xf>
    <xf numFmtId="170" fontId="4" fillId="0" borderId="10" xfId="28" applyNumberFormat="1" applyFont="1" applyBorder="1">
      <alignment/>
      <protection/>
    </xf>
    <xf numFmtId="0" fontId="4" fillId="0" borderId="11" xfId="28" applyFont="1" applyBorder="1" applyAlignment="1">
      <alignment horizontal="right"/>
      <protection locked="0"/>
    </xf>
    <xf numFmtId="11" fontId="8" fillId="0" borderId="11" xfId="28" applyNumberFormat="1" applyFont="1" applyBorder="1">
      <alignment/>
      <protection/>
    </xf>
    <xf numFmtId="171" fontId="8" fillId="0" borderId="11" xfId="28" applyFont="1" applyBorder="1" applyAlignment="1">
      <alignment horizontal="right"/>
      <protection/>
    </xf>
    <xf numFmtId="0" fontId="4" fillId="0" borderId="12" xfId="28" applyFont="1" applyBorder="1" applyProtection="1">
      <alignment/>
      <protection locked="0"/>
    </xf>
    <xf numFmtId="0" fontId="7" fillId="0" borderId="0" xfId="28" applyFont="1">
      <alignment/>
      <protection/>
    </xf>
    <xf numFmtId="0" fontId="11" fillId="0" borderId="0" xfId="28" applyFont="1" applyBorder="1">
      <alignment/>
      <protection/>
    </xf>
    <xf numFmtId="2" fontId="11" fillId="0" borderId="0" xfId="28" applyNumberFormat="1" applyFont="1" applyBorder="1" applyProtection="1" quotePrefix="1">
      <alignment/>
      <protection locked="0"/>
    </xf>
    <xf numFmtId="0" fontId="11" fillId="0" borderId="13" xfId="28" applyFont="1" applyBorder="1" applyAlignment="1">
      <alignment horizontal="right"/>
      <protection/>
    </xf>
    <xf numFmtId="0" fontId="11" fillId="0" borderId="14" xfId="28" applyFont="1" applyBorder="1">
      <alignment/>
      <protection/>
    </xf>
    <xf numFmtId="0" fontId="11" fillId="0" borderId="14" xfId="28" applyFont="1" applyBorder="1" applyAlignment="1">
      <alignment horizontal="right"/>
      <protection/>
    </xf>
    <xf numFmtId="0" fontId="11" fillId="0" borderId="15" xfId="28" applyFont="1" applyBorder="1">
      <alignment/>
      <protection/>
    </xf>
    <xf numFmtId="0" fontId="11" fillId="0" borderId="16" xfId="28" applyFont="1" applyBorder="1">
      <alignment/>
      <protection/>
    </xf>
    <xf numFmtId="0" fontId="1" fillId="0" borderId="17" xfId="28" applyBorder="1">
      <alignment/>
      <protection/>
    </xf>
    <xf numFmtId="2" fontId="1" fillId="0" borderId="0" xfId="28" applyNumberFormat="1" applyBorder="1">
      <alignment/>
      <protection/>
    </xf>
    <xf numFmtId="171" fontId="1" fillId="0" borderId="0" xfId="28" applyNumberFormat="1" applyBorder="1">
      <alignment/>
      <protection/>
    </xf>
    <xf numFmtId="171" fontId="1" fillId="0" borderId="18" xfId="28" applyNumberFormat="1" applyBorder="1">
      <alignment/>
      <protection/>
    </xf>
    <xf numFmtId="0" fontId="11" fillId="0" borderId="17" xfId="28" applyFont="1" applyBorder="1" applyAlignment="1">
      <alignment horizontal="right"/>
      <protection/>
    </xf>
    <xf numFmtId="0" fontId="11" fillId="0" borderId="10" xfId="28" applyFont="1" applyBorder="1">
      <alignment/>
      <protection/>
    </xf>
    <xf numFmtId="0" fontId="11" fillId="0" borderId="11" xfId="28" applyFont="1" applyBorder="1" applyAlignment="1">
      <alignment horizontal="right"/>
      <protection/>
    </xf>
    <xf numFmtId="0" fontId="11" fillId="0" borderId="19" xfId="28" applyFont="1" applyBorder="1" applyProtection="1">
      <alignment/>
      <protection locked="0"/>
    </xf>
    <xf numFmtId="0" fontId="11" fillId="0" borderId="0" xfId="28" applyFont="1">
      <alignment/>
      <protection/>
    </xf>
    <xf numFmtId="2" fontId="11" fillId="0" borderId="0" xfId="28" applyNumberFormat="1" applyFont="1" applyBorder="1" applyProtection="1">
      <alignment/>
      <protection locked="0"/>
    </xf>
    <xf numFmtId="0" fontId="11" fillId="0" borderId="20" xfId="28" applyFont="1" applyBorder="1" applyProtection="1">
      <alignment/>
      <protection locked="0"/>
    </xf>
    <xf numFmtId="170" fontId="11" fillId="0" borderId="0" xfId="28" applyNumberFormat="1" applyFont="1" applyBorder="1" applyAlignment="1">
      <alignment horizontal="right"/>
      <protection/>
    </xf>
    <xf numFmtId="0" fontId="11" fillId="0" borderId="0" xfId="28" applyFont="1" applyBorder="1" applyAlignment="1">
      <alignment horizontal="right"/>
      <protection/>
    </xf>
    <xf numFmtId="0" fontId="11" fillId="0" borderId="18" xfId="28" applyFont="1" applyBorder="1" applyAlignment="1">
      <alignment horizontal="right"/>
      <protection/>
    </xf>
    <xf numFmtId="11" fontId="11" fillId="0" borderId="0" xfId="28" applyNumberFormat="1" applyFont="1">
      <alignment/>
      <protection/>
    </xf>
    <xf numFmtId="171" fontId="11" fillId="0" borderId="0" xfId="28" applyNumberFormat="1" applyFont="1" applyBorder="1" applyProtection="1">
      <alignment/>
      <protection locked="0"/>
    </xf>
    <xf numFmtId="0" fontId="11" fillId="0" borderId="0" xfId="28" applyFont="1" applyBorder="1" applyProtection="1">
      <alignment/>
      <protection locked="0"/>
    </xf>
    <xf numFmtId="171" fontId="11" fillId="0" borderId="18" xfId="28" applyNumberFormat="1" applyFont="1" applyBorder="1" applyProtection="1">
      <alignment/>
      <protection locked="0"/>
    </xf>
    <xf numFmtId="0" fontId="11" fillId="0" borderId="2" xfId="28" applyFont="1" applyBorder="1">
      <alignment/>
      <protection/>
    </xf>
    <xf numFmtId="0" fontId="1" fillId="0" borderId="4" xfId="28" applyBorder="1">
      <alignment/>
      <protection/>
    </xf>
    <xf numFmtId="0" fontId="11" fillId="0" borderId="17" xfId="28" applyFont="1" applyBorder="1">
      <alignment/>
      <protection/>
    </xf>
    <xf numFmtId="11" fontId="11" fillId="0" borderId="0" xfId="28" applyNumberFormat="1" applyFont="1" applyBorder="1" applyProtection="1">
      <alignment/>
      <protection locked="0"/>
    </xf>
    <xf numFmtId="0" fontId="11" fillId="0" borderId="5" xfId="28" applyFont="1" applyBorder="1">
      <alignment/>
      <protection/>
    </xf>
    <xf numFmtId="0" fontId="11" fillId="0" borderId="6" xfId="28" applyFont="1" applyBorder="1" quotePrefix="1">
      <alignment/>
      <protection/>
    </xf>
    <xf numFmtId="0" fontId="11" fillId="0" borderId="6" xfId="28" applyFont="1" applyBorder="1" applyProtection="1" quotePrefix="1">
      <alignment/>
      <protection locked="0"/>
    </xf>
    <xf numFmtId="0" fontId="11" fillId="0" borderId="6" xfId="28" applyFont="1" applyBorder="1" applyProtection="1">
      <alignment/>
      <protection locked="0"/>
    </xf>
    <xf numFmtId="0" fontId="11" fillId="0" borderId="6" xfId="28" applyFont="1" applyBorder="1">
      <alignment/>
      <protection/>
    </xf>
    <xf numFmtId="0" fontId="11" fillId="0" borderId="5" xfId="28" applyNumberFormat="1" applyFont="1" applyBorder="1" applyAlignment="1">
      <alignment horizontal="right"/>
      <protection/>
    </xf>
    <xf numFmtId="0" fontId="11" fillId="0" borderId="6" xfId="28" applyFont="1" applyBorder="1" applyAlignment="1">
      <alignment horizontal="right"/>
      <protection/>
    </xf>
    <xf numFmtId="0" fontId="11" fillId="0" borderId="5" xfId="28" applyFont="1" applyBorder="1" applyAlignment="1">
      <alignment horizontal="right"/>
      <protection/>
    </xf>
    <xf numFmtId="0" fontId="11" fillId="0" borderId="6" xfId="28" applyFont="1" applyBorder="1" applyAlignment="1" quotePrefix="1">
      <alignment horizontal="right"/>
      <protection/>
    </xf>
    <xf numFmtId="1" fontId="11" fillId="0" borderId="0" xfId="28" applyNumberFormat="1" applyFont="1" applyBorder="1" applyProtection="1">
      <alignment/>
      <protection locked="0"/>
    </xf>
    <xf numFmtId="175" fontId="11" fillId="0" borderId="0" xfId="28" applyNumberFormat="1" applyFont="1" applyBorder="1" applyAlignment="1" applyProtection="1">
      <alignment horizontal="centerContinuous"/>
      <protection locked="0"/>
    </xf>
    <xf numFmtId="0" fontId="11" fillId="0" borderId="12" xfId="28" applyFont="1" applyBorder="1" applyProtection="1" quotePrefix="1">
      <alignment/>
      <protection locked="0"/>
    </xf>
    <xf numFmtId="174" fontId="11" fillId="0" borderId="0" xfId="28" applyNumberFormat="1" applyFont="1" applyBorder="1" applyProtection="1">
      <alignment/>
      <protection locked="0"/>
    </xf>
    <xf numFmtId="0" fontId="11" fillId="0" borderId="21" xfId="28" applyFont="1" applyBorder="1" applyProtection="1">
      <alignment/>
      <protection locked="0"/>
    </xf>
    <xf numFmtId="170" fontId="11" fillId="0" borderId="22" xfId="28" applyNumberFormat="1" applyFont="1" applyBorder="1" applyAlignment="1">
      <alignment horizontal="right"/>
      <protection/>
    </xf>
    <xf numFmtId="0" fontId="11" fillId="0" borderId="22" xfId="28" applyFont="1" applyBorder="1" applyAlignment="1">
      <alignment horizontal="right"/>
      <protection/>
    </xf>
    <xf numFmtId="0" fontId="11" fillId="0" borderId="23" xfId="28" applyFont="1" applyBorder="1" applyAlignment="1">
      <alignment horizontal="right"/>
      <protection/>
    </xf>
    <xf numFmtId="0" fontId="1" fillId="0" borderId="24" xfId="28" applyBorder="1">
      <alignment/>
      <protection/>
    </xf>
    <xf numFmtId="2" fontId="11" fillId="0" borderId="22" xfId="28" applyNumberFormat="1" applyFont="1" applyBorder="1" applyProtection="1">
      <alignment/>
      <protection locked="0"/>
    </xf>
    <xf numFmtId="171" fontId="11" fillId="0" borderId="22" xfId="28" applyNumberFormat="1" applyFont="1" applyBorder="1" applyProtection="1">
      <alignment/>
      <protection locked="0"/>
    </xf>
    <xf numFmtId="11" fontId="11" fillId="0" borderId="22" xfId="28" applyNumberFormat="1" applyFont="1" applyBorder="1" applyProtection="1">
      <alignment/>
      <protection locked="0"/>
    </xf>
    <xf numFmtId="171" fontId="1" fillId="0" borderId="23" xfId="28" applyNumberFormat="1" applyBorder="1">
      <alignment/>
      <protection/>
    </xf>
    <xf numFmtId="170" fontId="11" fillId="0" borderId="0" xfId="28" applyNumberFormat="1" applyFont="1" applyBorder="1" applyProtection="1">
      <alignment/>
      <protection locked="0"/>
    </xf>
    <xf numFmtId="0" fontId="8" fillId="0" borderId="2" xfId="28" applyFont="1" applyBorder="1">
      <alignment/>
      <protection/>
    </xf>
    <xf numFmtId="0" fontId="8" fillId="0" borderId="5" xfId="28" applyFont="1" applyBorder="1">
      <alignment/>
      <protection/>
    </xf>
    <xf numFmtId="2" fontId="8" fillId="0" borderId="5" xfId="28" applyNumberFormat="1" applyFont="1" applyBorder="1">
      <alignment/>
      <protection/>
    </xf>
    <xf numFmtId="0" fontId="8" fillId="0" borderId="0" xfId="28" applyFont="1" applyBorder="1" applyAlignment="1">
      <alignment horizontal="right"/>
      <protection/>
    </xf>
    <xf numFmtId="0" fontId="15" fillId="0" borderId="5" xfId="28" applyFont="1" applyBorder="1">
      <alignment/>
      <protection/>
    </xf>
    <xf numFmtId="0" fontId="8" fillId="0" borderId="0" xfId="28" applyFont="1" applyBorder="1" applyAlignment="1" quotePrefix="1">
      <alignment horizontal="left"/>
      <protection/>
    </xf>
    <xf numFmtId="1" fontId="16" fillId="0" borderId="5" xfId="28" applyNumberFormat="1" applyFont="1" applyBorder="1">
      <alignment/>
      <protection/>
    </xf>
    <xf numFmtId="0" fontId="4" fillId="0" borderId="5" xfId="28" applyFont="1" applyBorder="1" applyAlignment="1">
      <alignment horizontal="right"/>
      <protection locked="0"/>
    </xf>
    <xf numFmtId="0" fontId="4" fillId="0" borderId="7" xfId="28" applyFont="1" applyBorder="1" applyAlignment="1">
      <alignment horizontal="right"/>
      <protection locked="0"/>
    </xf>
    <xf numFmtId="0" fontId="4" fillId="0" borderId="8" xfId="28" applyFont="1" applyBorder="1" applyAlignment="1">
      <alignment horizontal="right"/>
      <protection locked="0"/>
    </xf>
  </cellXfs>
  <cellStyles count="17">
    <cellStyle name="Normal" xfId="0"/>
    <cellStyle name="Comma" xfId="16"/>
    <cellStyle name="Comma [0]" xfId="17"/>
    <cellStyle name="Comma_DRUG48" xfId="18"/>
    <cellStyle name="Comma0" xfId="19"/>
    <cellStyle name="Currency" xfId="20"/>
    <cellStyle name="Currency [0]" xfId="21"/>
    <cellStyle name="Currency_DRUG48" xfId="22"/>
    <cellStyle name="Currency0" xfId="23"/>
    <cellStyle name="Date" xfId="24"/>
    <cellStyle name="Fixed" xfId="25"/>
    <cellStyle name="Heading 1" xfId="26"/>
    <cellStyle name="Heading 2" xfId="27"/>
    <cellStyle name="Normal_DRUG48" xfId="28"/>
    <cellStyle name="Percent" xfId="29"/>
    <cellStyle name="Percent_DRUG48" xfId="30"/>
    <cellStyle name="Total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'pH 6.0'!$A$1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title>
    <c:plotArea>
      <c:layout>
        <c:manualLayout>
          <c:xMode val="edge"/>
          <c:yMode val="edge"/>
          <c:x val="0.088"/>
          <c:y val="0.18275"/>
          <c:w val="0.88625"/>
          <c:h val="0.71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'pH 6.0'!$A$2</c:f>
              <c:strCache>
                <c:ptCount val="1"/>
                <c:pt idx="0">
                  <c:v>y= -0.5443x -2.8906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'pH 6.0'!$B$96:$B$206</c:f>
              <c:numCache/>
            </c:numRef>
          </c:xVal>
          <c:yVal>
            <c:numRef>
              <c:f>'pH 6.0'!$E$96:$E$206</c:f>
              <c:numCache/>
            </c:numRef>
          </c:yVal>
          <c:smooth val="0"/>
        </c:ser>
        <c:ser>
          <c:idx val="1"/>
          <c:order val="1"/>
          <c:tx>
            <c:strRef>
              <c:f>'pH 6.0'!$A$3</c:f>
              <c:strCache>
                <c:ptCount val="1"/>
                <c:pt idx="0">
                  <c:v>ic50= -5.31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'pH 6.0'!$B$96:$B$206</c:f>
              <c:numCache/>
            </c:numRef>
          </c:xVal>
          <c:yVal>
            <c:numRef>
              <c:f>'pH 6.0'!$F$96:$F$206</c:f>
              <c:numCache/>
            </c:numRef>
          </c:yVal>
          <c:smooth val="0"/>
        </c:ser>
        <c:ser>
          <c:idx val="2"/>
          <c:order val="2"/>
          <c:tx>
            <c:strRef>
              <c:f>'pH 6.0'!$O$112</c:f>
              <c:strCache>
                <c:ptCount val="1"/>
                <c:pt idx="0">
                  <c:v>r^2= -0.9698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'pH 6.0'!$B$96:$B$206</c:f>
              <c:numCache/>
            </c:numRef>
          </c:xVal>
          <c:yVal>
            <c:numRef>
              <c:f>'pH 6.0'!$A$96:$A$206</c:f>
              <c:numCache/>
            </c:numRef>
          </c:yVal>
          <c:smooth val="0"/>
        </c:ser>
        <c:axId val="28996554"/>
        <c:axId val="59642395"/>
      </c:scatterChart>
      <c:valAx>
        <c:axId val="28996554"/>
        <c:scaling>
          <c:orientation val="maxMin"/>
          <c:max val="10"/>
          <c:min val="2"/>
        </c:scaling>
        <c:axPos val="b"/>
        <c:title>
          <c:tx>
            <c:strRef>
              <c:f>'pH 6.0'!$B$95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/>
              </a:pPr>
            </a:p>
          </c:txPr>
        </c:title>
        <c:delete val="0"/>
        <c:numFmt formatCode="General" sourceLinked="1"/>
        <c:majorTickMark val="cross"/>
        <c:minorTickMark val="in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59642395"/>
        <c:crossesAt val="-8"/>
        <c:crossBetween val="midCat"/>
        <c:dispUnits/>
        <c:majorUnit val="1"/>
        <c:minorUnit val="1"/>
      </c:valAx>
      <c:valAx>
        <c:axId val="59642395"/>
        <c:scaling>
          <c:orientation val="minMax"/>
          <c:min val="0"/>
        </c:scaling>
        <c:axPos val="r"/>
        <c:title>
          <c:tx>
            <c:strRef>
              <c:f>'pH 6.0'!$A$95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/>
              </a:pPr>
            </a:p>
          </c:tx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28996554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"/>
          <c:y val="0.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'pH 6.0'!$A$1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title>
    <c:plotArea>
      <c:layout>
        <c:manualLayout>
          <c:xMode val="edge"/>
          <c:yMode val="edge"/>
          <c:x val="0.08825"/>
          <c:y val="0.18325"/>
          <c:w val="0.88575"/>
          <c:h val="0.71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'pH 6.0'!$A$2</c:f>
              <c:strCache>
                <c:ptCount val="1"/>
                <c:pt idx="0">
                  <c:v>y= -0.5443x -2.8906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'pH 6.0'!$B$96:$B$206</c:f>
              <c:numCache/>
            </c:numRef>
          </c:xVal>
          <c:yVal>
            <c:numRef>
              <c:f>'pH 6.0'!$C$96:$C$206</c:f>
              <c:numCache/>
            </c:numRef>
          </c:yVal>
          <c:smooth val="0"/>
        </c:ser>
        <c:ser>
          <c:idx val="1"/>
          <c:order val="1"/>
          <c:tx>
            <c:strRef>
              <c:f>'pH 6.0'!$A$3</c:f>
              <c:strCache>
                <c:ptCount val="1"/>
                <c:pt idx="0">
                  <c:v>ic50= -5.31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'pH 6.0'!$B$96:$B$206</c:f>
              <c:numCache/>
            </c:numRef>
          </c:xVal>
          <c:yVal>
            <c:numRef>
              <c:f>'pH 6.0'!$D$96:$D$206</c:f>
              <c:numCache/>
            </c:numRef>
          </c:yVal>
          <c:smooth val="0"/>
        </c:ser>
        <c:ser>
          <c:idx val="2"/>
          <c:order val="2"/>
          <c:tx>
            <c:strRef>
              <c:f>'pH 6.0'!$O$112</c:f>
              <c:strCache>
                <c:ptCount val="1"/>
                <c:pt idx="0">
                  <c:v>r^2= -0.9698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'pH 6.0'!$B$96:$B$206</c:f>
              <c:numCache/>
            </c:numRef>
          </c:xVal>
          <c:yVal>
            <c:numRef>
              <c:f>'pH 6.0'!$H$96:$H$206</c:f>
              <c:numCache/>
            </c:numRef>
          </c:yVal>
          <c:smooth val="0"/>
        </c:ser>
        <c:axId val="67019508"/>
        <c:axId val="66304661"/>
      </c:scatterChart>
      <c:valAx>
        <c:axId val="67019508"/>
        <c:scaling>
          <c:orientation val="maxMin"/>
          <c:max val="10"/>
          <c:min val="2"/>
        </c:scaling>
        <c:axPos val="b"/>
        <c:title>
          <c:tx>
            <c:strRef>
              <c:f>'pH 6.0'!$B$95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/>
              </a:pPr>
            </a:p>
          </c:txPr>
        </c:title>
        <c:delete val="0"/>
        <c:numFmt formatCode="General" sourceLinked="1"/>
        <c:majorTickMark val="cross"/>
        <c:minorTickMark val="in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66304661"/>
        <c:crossesAt val="-2"/>
        <c:crossBetween val="midCat"/>
        <c:dispUnits/>
        <c:minorUnit val="1"/>
      </c:valAx>
      <c:valAx>
        <c:axId val="66304661"/>
        <c:scaling>
          <c:orientation val="minMax"/>
          <c:max val="3"/>
          <c:min val="-2"/>
        </c:scaling>
        <c:axPos val="r"/>
        <c:title>
          <c:tx>
            <c:strRef>
              <c:f>'pH 6.0'!$H$95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/>
              </a:pPr>
            </a:p>
          </c:tx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67019508"/>
        <c:crosses val="max"/>
        <c:crossBetween val="midCat"/>
        <c:dispUnits/>
        <c:majorUnit val="0.5"/>
        <c:min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025"/>
          <c:y val="0.24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'pH 7.0'!$A$1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title>
    <c:plotArea>
      <c:layout>
        <c:manualLayout>
          <c:xMode val="edge"/>
          <c:yMode val="edge"/>
          <c:x val="0.088"/>
          <c:y val="0.18175"/>
          <c:w val="0.88625"/>
          <c:h val="0.721"/>
        </c:manualLayout>
      </c:layout>
      <c:scatterChart>
        <c:scatterStyle val="lineMarker"/>
        <c:varyColors val="0"/>
        <c:ser>
          <c:idx val="0"/>
          <c:order val="0"/>
          <c:tx>
            <c:strRef>
              <c:f>'pH 7.0'!$A$2</c:f>
              <c:strCache>
                <c:ptCount val="1"/>
                <c:pt idx="0">
                  <c:v>y= -0.6272x -3.6368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'pH 7.0'!$B$96:$B$206</c:f>
              <c:numCache/>
            </c:numRef>
          </c:xVal>
          <c:yVal>
            <c:numRef>
              <c:f>'pH 7.0'!$E$96:$E$206</c:f>
              <c:numCache/>
            </c:numRef>
          </c:yVal>
          <c:smooth val="0"/>
        </c:ser>
        <c:ser>
          <c:idx val="1"/>
          <c:order val="1"/>
          <c:tx>
            <c:strRef>
              <c:f>'pH 7.0'!$A$3</c:f>
              <c:strCache>
                <c:ptCount val="1"/>
                <c:pt idx="0">
                  <c:v>ic50= -5.80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'pH 7.0'!$B$96:$B$206</c:f>
              <c:numCache/>
            </c:numRef>
          </c:xVal>
          <c:yVal>
            <c:numRef>
              <c:f>'pH 7.0'!$F$96:$F$206</c:f>
              <c:numCache/>
            </c:numRef>
          </c:yVal>
          <c:smooth val="0"/>
        </c:ser>
        <c:ser>
          <c:idx val="2"/>
          <c:order val="2"/>
          <c:tx>
            <c:strRef>
              <c:f>'pH 7.0'!$O$112</c:f>
              <c:strCache>
                <c:ptCount val="1"/>
                <c:pt idx="0">
                  <c:v>r^2= -0.9614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'pH 7.0'!$B$96:$B$206</c:f>
              <c:numCache/>
            </c:numRef>
          </c:xVal>
          <c:yVal>
            <c:numRef>
              <c:f>'pH 7.0'!$A$96:$A$206</c:f>
              <c:numCache/>
            </c:numRef>
          </c:yVal>
          <c:smooth val="0"/>
        </c:ser>
        <c:axId val="59871038"/>
        <c:axId val="1968431"/>
      </c:scatterChart>
      <c:valAx>
        <c:axId val="59871038"/>
        <c:scaling>
          <c:orientation val="maxMin"/>
          <c:max val="10"/>
          <c:min val="2"/>
        </c:scaling>
        <c:axPos val="b"/>
        <c:title>
          <c:tx>
            <c:strRef>
              <c:f>'pH 7.0'!$B$95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/>
              </a:pPr>
            </a:p>
          </c:txPr>
        </c:title>
        <c:delete val="0"/>
        <c:numFmt formatCode="General" sourceLinked="1"/>
        <c:majorTickMark val="cross"/>
        <c:minorTickMark val="in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1968431"/>
        <c:crossesAt val="-8"/>
        <c:crossBetween val="midCat"/>
        <c:dispUnits/>
        <c:majorUnit val="1"/>
        <c:minorUnit val="1"/>
      </c:valAx>
      <c:valAx>
        <c:axId val="1968431"/>
        <c:scaling>
          <c:orientation val="minMax"/>
          <c:max val="110"/>
          <c:min val="0"/>
        </c:scaling>
        <c:axPos val="r"/>
        <c:title>
          <c:tx>
            <c:strRef>
              <c:f>'pH 7.0'!$A$95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/>
              </a:pPr>
            </a:p>
          </c:tx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59871038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775"/>
          <c:y val="0.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'pH 7.0'!$A$1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title>
    <c:plotArea>
      <c:layout>
        <c:manualLayout>
          <c:xMode val="edge"/>
          <c:yMode val="edge"/>
          <c:x val="0.08825"/>
          <c:y val="0.1825"/>
          <c:w val="0.88575"/>
          <c:h val="0.72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'pH 7.0'!$A$2</c:f>
              <c:strCache>
                <c:ptCount val="1"/>
                <c:pt idx="0">
                  <c:v>y= -0.6272x -3.6368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'pH 7.0'!$B$96:$B$206</c:f>
              <c:numCache/>
            </c:numRef>
          </c:xVal>
          <c:yVal>
            <c:numRef>
              <c:f>'pH 7.0'!$C$96:$C$206</c:f>
              <c:numCache/>
            </c:numRef>
          </c:yVal>
          <c:smooth val="0"/>
        </c:ser>
        <c:ser>
          <c:idx val="1"/>
          <c:order val="1"/>
          <c:tx>
            <c:strRef>
              <c:f>'pH 7.0'!$A$3</c:f>
              <c:strCache>
                <c:ptCount val="1"/>
                <c:pt idx="0">
                  <c:v>ic50= -5.80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'pH 7.0'!$B$96:$B$206</c:f>
              <c:numCache/>
            </c:numRef>
          </c:xVal>
          <c:yVal>
            <c:numRef>
              <c:f>'pH 7.0'!$D$96:$D$206</c:f>
              <c:numCache/>
            </c:numRef>
          </c:yVal>
          <c:smooth val="0"/>
        </c:ser>
        <c:ser>
          <c:idx val="2"/>
          <c:order val="2"/>
          <c:tx>
            <c:strRef>
              <c:f>'pH 7.0'!$O$112</c:f>
              <c:strCache>
                <c:ptCount val="1"/>
                <c:pt idx="0">
                  <c:v>r^2= -0.9614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'pH 7.0'!$B$96:$B$206</c:f>
              <c:numCache/>
            </c:numRef>
          </c:xVal>
          <c:yVal>
            <c:numRef>
              <c:f>'pH 7.0'!$H$96:$H$206</c:f>
              <c:numCache/>
            </c:numRef>
          </c:yVal>
          <c:smooth val="0"/>
        </c:ser>
        <c:axId val="17715880"/>
        <c:axId val="25225193"/>
      </c:scatterChart>
      <c:valAx>
        <c:axId val="17715880"/>
        <c:scaling>
          <c:orientation val="maxMin"/>
          <c:max val="10"/>
          <c:min val="2"/>
        </c:scaling>
        <c:axPos val="b"/>
        <c:title>
          <c:tx>
            <c:strRef>
              <c:f>'pH 7.0'!$B$95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/>
              </a:pPr>
            </a:p>
          </c:txPr>
        </c:title>
        <c:delete val="0"/>
        <c:numFmt formatCode="General" sourceLinked="1"/>
        <c:majorTickMark val="cross"/>
        <c:minorTickMark val="in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25225193"/>
        <c:crossesAt val="-2"/>
        <c:crossBetween val="midCat"/>
        <c:dispUnits/>
        <c:minorUnit val="1"/>
      </c:valAx>
      <c:valAx>
        <c:axId val="25225193"/>
        <c:scaling>
          <c:orientation val="minMax"/>
          <c:max val="3"/>
          <c:min val="-2"/>
        </c:scaling>
        <c:axPos val="r"/>
        <c:title>
          <c:tx>
            <c:strRef>
              <c:f>'pH 7.0'!$H$95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/>
              </a:pPr>
            </a:p>
          </c:tx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17715880"/>
        <c:crosses val="max"/>
        <c:crossBetween val="midCat"/>
        <c:dispUnits/>
        <c:majorUnit val="0.5"/>
        <c:min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025"/>
          <c:y val="0.24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42</xdr:row>
      <xdr:rowOff>0</xdr:rowOff>
    </xdr:from>
    <xdr:to>
      <xdr:col>10</xdr:col>
      <xdr:colOff>590550</xdr:colOff>
      <xdr:row>65</xdr:row>
      <xdr:rowOff>133350</xdr:rowOff>
    </xdr:to>
    <xdr:graphicFrame>
      <xdr:nvGraphicFramePr>
        <xdr:cNvPr id="1" name="Chart 1"/>
        <xdr:cNvGraphicFramePr/>
      </xdr:nvGraphicFramePr>
      <xdr:xfrm>
        <a:off x="2876550" y="6000750"/>
        <a:ext cx="376237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18</xdr:row>
      <xdr:rowOff>0</xdr:rowOff>
    </xdr:from>
    <xdr:to>
      <xdr:col>10</xdr:col>
      <xdr:colOff>581025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2876550" y="2571750"/>
        <a:ext cx="375285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42</xdr:row>
      <xdr:rowOff>0</xdr:rowOff>
    </xdr:from>
    <xdr:to>
      <xdr:col>10</xdr:col>
      <xdr:colOff>590550</xdr:colOff>
      <xdr:row>65</xdr:row>
      <xdr:rowOff>133350</xdr:rowOff>
    </xdr:to>
    <xdr:graphicFrame>
      <xdr:nvGraphicFramePr>
        <xdr:cNvPr id="1" name="Chart 1"/>
        <xdr:cNvGraphicFramePr/>
      </xdr:nvGraphicFramePr>
      <xdr:xfrm>
        <a:off x="3105150" y="6000750"/>
        <a:ext cx="376237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18</xdr:row>
      <xdr:rowOff>0</xdr:rowOff>
    </xdr:from>
    <xdr:to>
      <xdr:col>10</xdr:col>
      <xdr:colOff>581025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3105150" y="2571750"/>
        <a:ext cx="375285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7"/>
  <sheetViews>
    <sheetView tabSelected="1" workbookViewId="0" topLeftCell="A1">
      <selection activeCell="I12" sqref="I12"/>
    </sheetView>
  </sheetViews>
  <sheetFormatPr defaultColWidth="9.140625" defaultRowHeight="12.75"/>
  <cols>
    <col min="1" max="3" width="9.140625" style="4" customWidth="1"/>
    <col min="4" max="4" width="10.00390625" style="4" customWidth="1"/>
    <col min="5" max="5" width="5.7109375" style="4" customWidth="1"/>
    <col min="6" max="6" width="9.140625" style="4" customWidth="1"/>
    <col min="7" max="7" width="11.00390625" style="4" customWidth="1"/>
    <col min="8" max="17" width="9.140625" style="4" customWidth="1"/>
    <col min="18" max="18" width="16.00390625" style="4" customWidth="1"/>
    <col min="19" max="16384" width="9.140625" style="4" customWidth="1"/>
  </cols>
  <sheetData>
    <row r="1" spans="1:14" ht="11.25">
      <c r="A1" s="1" t="s">
        <v>40</v>
      </c>
      <c r="B1" s="2"/>
      <c r="C1" s="2"/>
      <c r="D1" s="2"/>
      <c r="E1" s="3"/>
      <c r="F1" s="3"/>
      <c r="G1" s="3"/>
      <c r="J1" s="5"/>
      <c r="K1" s="6"/>
      <c r="L1" s="3"/>
      <c r="M1" s="3"/>
      <c r="N1" s="3"/>
    </row>
    <row r="2" spans="1:14" ht="11.25">
      <c r="A2" s="114" t="str">
        <f>+eqline</f>
        <v>y= -0.5443x -2.8906</v>
      </c>
      <c r="B2" s="38"/>
      <c r="C2" s="7"/>
      <c r="D2" s="8"/>
      <c r="E2" s="9"/>
      <c r="J2" s="10"/>
      <c r="K2" s="6"/>
      <c r="L2" s="3"/>
      <c r="M2" s="3"/>
      <c r="N2" s="3"/>
    </row>
    <row r="3" spans="1:14" ht="11.25">
      <c r="A3" s="115" t="str">
        <f>IF(b&lt;&gt;"","ic50= "&amp;TEXT(ic,FIXED(,,)))</f>
        <v>ic50= -5.31</v>
      </c>
      <c r="B3" s="15"/>
      <c r="C3" s="12">
        <v>0.0505</v>
      </c>
      <c r="D3" s="119" t="s">
        <v>45</v>
      </c>
      <c r="E3" s="14"/>
      <c r="H3" s="15"/>
      <c r="I3" s="16"/>
      <c r="J3" s="16"/>
      <c r="K3" s="17"/>
      <c r="L3" s="3"/>
      <c r="M3" s="3"/>
      <c r="N3" s="3"/>
    </row>
    <row r="4" spans="1:14" ht="11.25">
      <c r="A4" s="116" t="str">
        <f>IF($C$13&lt;&gt;"","Chenng-Prusoff="&amp;TEXT(LOG((10^ic)/((1+((pmoltc/1000/(vol*0.001)*0.000000001)/($C$13*0.000000001))))),FIXED(,,)),"Homolog="&amp;TEXT(LOG((10^ic-(pmoltc/1000/(vol*0.001)*0.000000001))),FIXED(,,)))</f>
        <v>Chenng-Prusoff=-5.48</v>
      </c>
      <c r="B4" s="15"/>
      <c r="C4" s="18">
        <v>0.25</v>
      </c>
      <c r="D4" s="119" t="s">
        <v>44</v>
      </c>
      <c r="E4" s="14"/>
      <c r="H4" s="2"/>
      <c r="I4" s="5"/>
      <c r="J4" s="10"/>
      <c r="K4" s="17"/>
      <c r="L4" s="3"/>
      <c r="M4" s="3"/>
      <c r="N4" s="3"/>
    </row>
    <row r="5" spans="1:14" ht="11.25">
      <c r="A5" s="29"/>
      <c r="B5" s="30"/>
      <c r="C5" s="19" t="s">
        <v>41</v>
      </c>
      <c r="D5" s="13" t="s">
        <v>1</v>
      </c>
      <c r="E5" s="14"/>
      <c r="H5" s="2"/>
      <c r="I5" s="5"/>
      <c r="J5" s="10"/>
      <c r="K5" s="17"/>
      <c r="L5" s="3"/>
      <c r="M5" s="3"/>
      <c r="N5" s="3"/>
    </row>
    <row r="6" spans="1:14" ht="11.25">
      <c r="A6" s="23"/>
      <c r="B6" s="117" t="s">
        <v>2</v>
      </c>
      <c r="C6" s="18">
        <v>401.51</v>
      </c>
      <c r="D6" s="13" t="s">
        <v>3</v>
      </c>
      <c r="E6" s="14"/>
      <c r="H6" s="2"/>
      <c r="I6" s="5"/>
      <c r="J6" s="10"/>
      <c r="K6" s="17"/>
      <c r="L6" s="3"/>
      <c r="M6" s="3"/>
      <c r="N6" s="3"/>
    </row>
    <row r="7" spans="1:14" ht="11.25">
      <c r="A7" s="20" t="s">
        <v>4</v>
      </c>
      <c r="B7" s="21">
        <v>73198</v>
      </c>
      <c r="C7" s="22">
        <v>36392</v>
      </c>
      <c r="D7" s="13" t="s">
        <v>5</v>
      </c>
      <c r="E7" s="14"/>
      <c r="H7" s="2"/>
      <c r="I7" s="5"/>
      <c r="J7" s="10"/>
      <c r="K7" s="17"/>
      <c r="L7" s="3"/>
      <c r="M7" s="3"/>
      <c r="N7" s="3"/>
    </row>
    <row r="8" spans="1:14" ht="11.25">
      <c r="A8" s="23"/>
      <c r="B8" s="24">
        <v>66640</v>
      </c>
      <c r="C8" s="22">
        <v>36392</v>
      </c>
      <c r="D8" s="13" t="s">
        <v>6</v>
      </c>
      <c r="E8" s="14"/>
      <c r="H8" s="2"/>
      <c r="I8" s="5"/>
      <c r="J8" s="10"/>
      <c r="K8" s="17"/>
      <c r="L8" s="3"/>
      <c r="M8" s="3"/>
      <c r="N8" s="3"/>
    </row>
    <row r="9" spans="1:14" ht="11.25">
      <c r="A9" s="23"/>
      <c r="B9" s="24">
        <v>57188</v>
      </c>
      <c r="C9" s="19" t="s">
        <v>7</v>
      </c>
      <c r="D9" s="13" t="s">
        <v>8</v>
      </c>
      <c r="E9" s="14"/>
      <c r="H9" s="2"/>
      <c r="I9" s="5"/>
      <c r="J9" s="10"/>
      <c r="K9" s="17"/>
      <c r="L9" s="3"/>
      <c r="M9" s="3"/>
      <c r="N9" s="3"/>
    </row>
    <row r="10" spans="1:14" ht="11.25">
      <c r="A10" s="23"/>
      <c r="B10" s="25">
        <v>67507</v>
      </c>
      <c r="C10" s="18">
        <v>0.785</v>
      </c>
      <c r="D10" s="13" t="s">
        <v>9</v>
      </c>
      <c r="E10" s="14"/>
      <c r="H10" s="2"/>
      <c r="I10" s="5"/>
      <c r="J10" s="10"/>
      <c r="K10" s="17"/>
      <c r="L10" s="3"/>
      <c r="M10" s="3"/>
      <c r="N10" s="3"/>
    </row>
    <row r="11" spans="1:14" ht="11.25">
      <c r="A11" s="26" t="s">
        <v>0</v>
      </c>
      <c r="B11" s="122">
        <v>3446</v>
      </c>
      <c r="C11" s="18">
        <v>2200</v>
      </c>
      <c r="D11" s="119" t="s">
        <v>46</v>
      </c>
      <c r="E11" s="14"/>
      <c r="H11" s="2"/>
      <c r="I11" s="5"/>
      <c r="J11" s="10"/>
      <c r="K11" s="17"/>
      <c r="L11" s="3"/>
      <c r="M11" s="3"/>
      <c r="N11" s="3"/>
    </row>
    <row r="12" spans="1:14" ht="11.25">
      <c r="A12" s="27"/>
      <c r="B12" s="123">
        <v>3221</v>
      </c>
      <c r="C12" s="18">
        <v>60</v>
      </c>
      <c r="D12" s="13" t="s">
        <v>10</v>
      </c>
      <c r="E12" s="14"/>
      <c r="H12" s="2"/>
      <c r="I12" s="5"/>
      <c r="J12" s="10"/>
      <c r="K12" s="17"/>
      <c r="L12" s="3"/>
      <c r="M12" s="3"/>
      <c r="N12" s="3"/>
    </row>
    <row r="13" spans="1:14" ht="11.25">
      <c r="A13" s="120">
        <v>7090</v>
      </c>
      <c r="B13" s="25"/>
      <c r="C13" s="12">
        <v>0.09</v>
      </c>
      <c r="D13" s="11" t="s">
        <v>11</v>
      </c>
      <c r="E13" s="14"/>
      <c r="H13" s="2"/>
      <c r="I13" s="5"/>
      <c r="J13" s="10"/>
      <c r="K13" s="17"/>
      <c r="L13" s="3"/>
      <c r="M13" s="3"/>
      <c r="N13" s="3"/>
    </row>
    <row r="14" spans="1:14" ht="11.25">
      <c r="A14" s="120">
        <v>6945</v>
      </c>
      <c r="B14" s="28"/>
      <c r="C14" s="118" t="s">
        <v>43</v>
      </c>
      <c r="D14" s="30"/>
      <c r="E14" s="31"/>
      <c r="H14" s="2"/>
      <c r="I14" s="5"/>
      <c r="J14" s="10"/>
      <c r="K14" s="17"/>
      <c r="L14" s="3"/>
      <c r="M14" s="3"/>
      <c r="N14" s="3"/>
    </row>
    <row r="15" spans="1:14" ht="11.25">
      <c r="A15" s="32">
        <v>0</v>
      </c>
      <c r="B15" s="21">
        <v>25411</v>
      </c>
      <c r="C15" s="29"/>
      <c r="D15" s="30"/>
      <c r="E15" s="31"/>
      <c r="H15" s="2"/>
      <c r="I15" s="5"/>
      <c r="J15" s="10"/>
      <c r="K15" s="17"/>
      <c r="L15" s="3"/>
      <c r="M15" s="3"/>
      <c r="N15" s="3"/>
    </row>
    <row r="16" spans="1:14" ht="11.25">
      <c r="A16" s="33"/>
      <c r="B16" s="25">
        <v>24932</v>
      </c>
      <c r="C16" s="34"/>
      <c r="D16" s="35"/>
      <c r="E16" s="36"/>
      <c r="H16" s="2"/>
      <c r="I16" s="5"/>
      <c r="J16" s="10"/>
      <c r="K16" s="17"/>
      <c r="L16" s="3"/>
      <c r="M16" s="3"/>
      <c r="N16" s="3"/>
    </row>
    <row r="17" spans="1:14" ht="11.25">
      <c r="A17" s="33"/>
      <c r="B17" s="25">
        <v>24646</v>
      </c>
      <c r="C17" s="37"/>
      <c r="D17" s="38"/>
      <c r="E17" s="9"/>
      <c r="J17" s="30"/>
      <c r="K17" s="39"/>
      <c r="L17" s="3"/>
      <c r="M17" s="3"/>
      <c r="N17" s="3"/>
    </row>
    <row r="18" spans="1:14" ht="11.25">
      <c r="A18" s="40"/>
      <c r="B18" s="41">
        <v>24036</v>
      </c>
      <c r="C18" s="42" t="s">
        <v>12</v>
      </c>
      <c r="D18" s="43" t="s">
        <v>13</v>
      </c>
      <c r="E18" s="44"/>
      <c r="J18" s="30"/>
      <c r="K18" s="39"/>
      <c r="L18" s="3"/>
      <c r="M18" s="3"/>
      <c r="N18" s="3"/>
    </row>
    <row r="19" spans="1:14" ht="11.25">
      <c r="A19" s="45">
        <v>-10</v>
      </c>
      <c r="B19" s="46">
        <v>23659</v>
      </c>
      <c r="C19" s="47">
        <f aca="true" t="shared" si="0" ref="C19:C66">IF(A19&lt;&gt;"",10^(A19),"")</f>
        <v>1E-10</v>
      </c>
      <c r="D19" s="48">
        <f aca="true" t="shared" si="1" ref="D19:D66">IF(B19&gt;nsbx,IF(B19&lt;s0x,IF(B19&lt;&gt;"",(B19-nsbx)/s0nsb*100,""),""),"")</f>
        <v>94.87810855282352</v>
      </c>
      <c r="E19" s="49"/>
      <c r="J19" s="30"/>
      <c r="K19" s="39"/>
      <c r="L19" s="3"/>
      <c r="M19" s="3"/>
      <c r="N19" s="3"/>
    </row>
    <row r="20" spans="1:14" ht="11.25">
      <c r="A20" s="12">
        <v>-10</v>
      </c>
      <c r="B20" s="50">
        <v>23086</v>
      </c>
      <c r="C20" s="51">
        <f t="shared" si="0"/>
        <v>1E-10</v>
      </c>
      <c r="D20" s="52">
        <f t="shared" si="1"/>
        <v>92.20338191875459</v>
      </c>
      <c r="E20" s="53"/>
      <c r="J20" s="30"/>
      <c r="K20" s="39"/>
      <c r="L20" s="3"/>
      <c r="M20" s="3"/>
      <c r="N20" s="3"/>
    </row>
    <row r="21" spans="1:14" ht="11.25">
      <c r="A21" s="12">
        <v>-9</v>
      </c>
      <c r="B21" s="50">
        <v>24637</v>
      </c>
      <c r="C21" s="51">
        <f t="shared" si="0"/>
        <v>1E-09</v>
      </c>
      <c r="D21" s="52">
        <f t="shared" si="1"/>
        <v>99.4433487764176</v>
      </c>
      <c r="E21" s="53">
        <v>1</v>
      </c>
      <c r="J21" s="30"/>
      <c r="K21" s="39"/>
      <c r="L21" s="3"/>
      <c r="M21" s="3"/>
      <c r="N21" s="3"/>
    </row>
    <row r="22" spans="1:14" ht="11.25">
      <c r="A22" s="12">
        <v>-9</v>
      </c>
      <c r="B22" s="50">
        <v>24973</v>
      </c>
      <c r="C22" s="51">
        <f t="shared" si="0"/>
        <v>1E-09</v>
      </c>
      <c r="D22" s="52">
        <f t="shared" si="1"/>
      </c>
      <c r="E22" s="53"/>
      <c r="J22" s="30"/>
      <c r="K22" s="39"/>
      <c r="L22" s="3"/>
      <c r="M22" s="3"/>
      <c r="N22" s="3"/>
    </row>
    <row r="23" spans="1:14" ht="11.25">
      <c r="A23" s="12">
        <v>-8</v>
      </c>
      <c r="B23" s="50">
        <v>25091</v>
      </c>
      <c r="C23" s="51">
        <f t="shared" si="0"/>
        <v>1E-08</v>
      </c>
      <c r="D23" s="52">
        <f t="shared" si="1"/>
      </c>
      <c r="E23" s="53"/>
      <c r="J23" s="30"/>
      <c r="K23" s="39"/>
      <c r="L23" s="3"/>
      <c r="M23" s="3"/>
      <c r="N23" s="3"/>
    </row>
    <row r="24" spans="1:14" ht="11.25">
      <c r="A24" s="12">
        <v>-8</v>
      </c>
      <c r="B24" s="50">
        <v>22898</v>
      </c>
      <c r="C24" s="51">
        <f t="shared" si="0"/>
        <v>1E-08</v>
      </c>
      <c r="D24" s="52">
        <f t="shared" si="1"/>
        <v>91.32581017843181</v>
      </c>
      <c r="E24" s="53">
        <v>1</v>
      </c>
      <c r="J24" s="30"/>
      <c r="K24" s="39"/>
      <c r="L24" s="3"/>
      <c r="M24" s="3"/>
      <c r="N24" s="3"/>
    </row>
    <row r="25" spans="1:14" ht="11.25">
      <c r="A25" s="12">
        <v>-7</v>
      </c>
      <c r="B25" s="50">
        <v>21762</v>
      </c>
      <c r="C25" s="51">
        <f t="shared" si="0"/>
        <v>1E-07</v>
      </c>
      <c r="D25" s="52">
        <f t="shared" si="1"/>
        <v>86.02303625818347</v>
      </c>
      <c r="E25" s="53">
        <v>1</v>
      </c>
      <c r="J25" s="30"/>
      <c r="K25" s="39"/>
      <c r="L25" s="3"/>
      <c r="M25" s="3"/>
      <c r="N25" s="3"/>
    </row>
    <row r="26" spans="1:14" ht="11.25">
      <c r="A26" s="12">
        <v>-7</v>
      </c>
      <c r="B26" s="50">
        <v>22064</v>
      </c>
      <c r="C26" s="51">
        <f t="shared" si="0"/>
        <v>1E-07</v>
      </c>
      <c r="D26" s="52">
        <f t="shared" si="1"/>
        <v>87.43275256444667</v>
      </c>
      <c r="E26" s="53">
        <v>1</v>
      </c>
      <c r="J26" s="30"/>
      <c r="K26" s="39"/>
      <c r="L26" s="3"/>
      <c r="M26" s="3"/>
      <c r="N26" s="3"/>
    </row>
    <row r="27" spans="1:14" ht="11.25">
      <c r="A27" s="12">
        <v>-6</v>
      </c>
      <c r="B27" s="50">
        <v>20152</v>
      </c>
      <c r="C27" s="51">
        <f t="shared" si="0"/>
        <v>1E-06</v>
      </c>
      <c r="D27" s="52">
        <f t="shared" si="1"/>
        <v>78.50766124797237</v>
      </c>
      <c r="E27" s="53">
        <v>1</v>
      </c>
      <c r="J27" s="30"/>
      <c r="K27" s="39"/>
      <c r="L27" s="3"/>
      <c r="M27" s="3"/>
      <c r="N27" s="3"/>
    </row>
    <row r="28" spans="1:14" ht="11.25">
      <c r="A28" s="12">
        <v>-6</v>
      </c>
      <c r="B28" s="50">
        <v>20978</v>
      </c>
      <c r="C28" s="51">
        <f t="shared" si="0"/>
        <v>1E-06</v>
      </c>
      <c r="D28" s="52">
        <f t="shared" si="1"/>
        <v>82.36337538364589</v>
      </c>
      <c r="E28" s="53">
        <v>1</v>
      </c>
      <c r="J28" s="30"/>
      <c r="K28" s="39"/>
      <c r="L28" s="3"/>
      <c r="M28" s="3"/>
      <c r="N28" s="3"/>
    </row>
    <row r="29" spans="1:14" ht="11.25">
      <c r="A29" s="12">
        <v>-5</v>
      </c>
      <c r="B29" s="50">
        <v>12524</v>
      </c>
      <c r="C29" s="51">
        <f t="shared" si="0"/>
        <v>1E-05</v>
      </c>
      <c r="D29" s="52">
        <f t="shared" si="1"/>
        <v>42.90065467785415</v>
      </c>
      <c r="E29" s="53">
        <v>1</v>
      </c>
      <c r="J29" s="30"/>
      <c r="K29" s="39"/>
      <c r="L29" s="3"/>
      <c r="M29" s="3"/>
      <c r="N29" s="3"/>
    </row>
    <row r="30" spans="1:14" ht="11.25">
      <c r="A30" s="12">
        <v>-5</v>
      </c>
      <c r="B30" s="50">
        <v>13923</v>
      </c>
      <c r="C30" s="51">
        <f t="shared" si="0"/>
        <v>1E-05</v>
      </c>
      <c r="D30" s="52">
        <f t="shared" si="1"/>
        <v>49.4310954475966</v>
      </c>
      <c r="E30" s="53">
        <v>1</v>
      </c>
      <c r="J30" s="30"/>
      <c r="K30" s="39"/>
      <c r="L30" s="3"/>
      <c r="M30" s="3"/>
      <c r="N30" s="3"/>
    </row>
    <row r="31" spans="1:14" ht="11.25">
      <c r="A31" s="12">
        <v>-4</v>
      </c>
      <c r="B31" s="50">
        <v>6007</v>
      </c>
      <c r="C31" s="51">
        <f t="shared" si="0"/>
        <v>0.0001</v>
      </c>
      <c r="D31" s="52">
        <f t="shared" si="1"/>
        <v>12.479723658260495</v>
      </c>
      <c r="E31" s="53">
        <v>1</v>
      </c>
      <c r="J31" s="30"/>
      <c r="K31" s="39"/>
      <c r="L31" s="3"/>
      <c r="M31" s="3"/>
      <c r="N31" s="3"/>
    </row>
    <row r="32" spans="1:14" ht="11.25">
      <c r="A32" s="12">
        <v>-4</v>
      </c>
      <c r="B32" s="50">
        <v>5921</v>
      </c>
      <c r="C32" s="51">
        <f t="shared" si="0"/>
        <v>0.0001</v>
      </c>
      <c r="D32" s="52">
        <f t="shared" si="1"/>
        <v>12.078281266410707</v>
      </c>
      <c r="E32" s="53">
        <v>1</v>
      </c>
      <c r="J32" s="30"/>
      <c r="K32" s="39"/>
      <c r="L32" s="3"/>
      <c r="M32" s="3"/>
      <c r="N32" s="3"/>
    </row>
    <row r="33" spans="1:14" ht="11.25">
      <c r="A33" s="12">
        <v>-3</v>
      </c>
      <c r="B33" s="50">
        <v>3446</v>
      </c>
      <c r="C33" s="51">
        <f t="shared" si="0"/>
        <v>0.001</v>
      </c>
      <c r="D33" s="52">
        <f t="shared" si="1"/>
        <v>0.5251426637569873</v>
      </c>
      <c r="E33" s="53"/>
      <c r="J33" s="30"/>
      <c r="K33" s="39"/>
      <c r="L33" s="3"/>
      <c r="M33" s="3"/>
      <c r="N33" s="3"/>
    </row>
    <row r="34" spans="1:14" ht="11.25">
      <c r="A34" s="12">
        <v>-3</v>
      </c>
      <c r="B34" s="50">
        <v>3231</v>
      </c>
      <c r="C34" s="51">
        <f t="shared" si="0"/>
        <v>0.001</v>
      </c>
      <c r="D34" s="52">
        <f t="shared" si="1"/>
      </c>
      <c r="E34" s="53"/>
      <c r="J34" s="30"/>
      <c r="K34" s="39"/>
      <c r="L34" s="3"/>
      <c r="M34" s="3"/>
      <c r="N34" s="3"/>
    </row>
    <row r="35" spans="1:14" ht="11.25">
      <c r="A35" s="12"/>
      <c r="B35" s="50"/>
      <c r="C35" s="51">
        <f t="shared" si="0"/>
      </c>
      <c r="D35" s="52">
        <f t="shared" si="1"/>
      </c>
      <c r="E35" s="53"/>
      <c r="J35" s="30"/>
      <c r="K35" s="39"/>
      <c r="L35" s="3"/>
      <c r="M35" s="3"/>
      <c r="N35" s="3"/>
    </row>
    <row r="36" spans="1:14" ht="11.25">
      <c r="A36" s="12"/>
      <c r="B36" s="50"/>
      <c r="C36" s="51">
        <f t="shared" si="0"/>
      </c>
      <c r="D36" s="52">
        <f t="shared" si="1"/>
      </c>
      <c r="E36" s="53"/>
      <c r="J36" s="30"/>
      <c r="K36" s="39"/>
      <c r="L36" s="3"/>
      <c r="M36" s="3"/>
      <c r="N36" s="3"/>
    </row>
    <row r="37" spans="1:14" ht="11.25">
      <c r="A37" s="12"/>
      <c r="B37" s="50"/>
      <c r="C37" s="51">
        <f t="shared" si="0"/>
      </c>
      <c r="D37" s="52">
        <f t="shared" si="1"/>
      </c>
      <c r="E37" s="53"/>
      <c r="J37" s="30"/>
      <c r="K37" s="39"/>
      <c r="L37" s="3"/>
      <c r="M37" s="3"/>
      <c r="N37" s="3"/>
    </row>
    <row r="38" spans="1:14" ht="11.25">
      <c r="A38" s="12"/>
      <c r="B38" s="50"/>
      <c r="C38" s="51">
        <f t="shared" si="0"/>
      </c>
      <c r="D38" s="52">
        <f t="shared" si="1"/>
      </c>
      <c r="E38" s="53"/>
      <c r="J38" s="30"/>
      <c r="K38" s="39"/>
      <c r="L38" s="3"/>
      <c r="M38" s="3"/>
      <c r="N38" s="3"/>
    </row>
    <row r="39" spans="1:14" ht="11.25">
      <c r="A39" s="12"/>
      <c r="B39" s="50"/>
      <c r="C39" s="51">
        <f t="shared" si="0"/>
      </c>
      <c r="D39" s="52">
        <f t="shared" si="1"/>
      </c>
      <c r="E39" s="53"/>
      <c r="J39" s="30"/>
      <c r="K39" s="39"/>
      <c r="L39" s="3"/>
      <c r="M39" s="3"/>
      <c r="N39" s="3"/>
    </row>
    <row r="40" spans="1:14" ht="11.25">
      <c r="A40" s="12"/>
      <c r="B40" s="50"/>
      <c r="C40" s="51">
        <f t="shared" si="0"/>
      </c>
      <c r="D40" s="52">
        <f t="shared" si="1"/>
      </c>
      <c r="E40" s="53"/>
      <c r="J40" s="30"/>
      <c r="K40" s="39"/>
      <c r="L40" s="3"/>
      <c r="M40" s="3"/>
      <c r="N40" s="3"/>
    </row>
    <row r="41" spans="1:14" ht="11.25">
      <c r="A41" s="12"/>
      <c r="B41" s="50"/>
      <c r="C41" s="51">
        <f t="shared" si="0"/>
      </c>
      <c r="D41" s="52">
        <f t="shared" si="1"/>
      </c>
      <c r="E41" s="53"/>
      <c r="J41" s="30"/>
      <c r="K41" s="39"/>
      <c r="L41" s="3"/>
      <c r="M41" s="3"/>
      <c r="N41" s="3"/>
    </row>
    <row r="42" spans="1:14" ht="11.25">
      <c r="A42" s="12"/>
      <c r="B42" s="50"/>
      <c r="C42" s="51">
        <f t="shared" si="0"/>
      </c>
      <c r="D42" s="52">
        <f t="shared" si="1"/>
      </c>
      <c r="E42" s="53"/>
      <c r="J42" s="30"/>
      <c r="K42" s="39"/>
      <c r="L42" s="3"/>
      <c r="M42" s="3"/>
      <c r="N42" s="3"/>
    </row>
    <row r="43" spans="1:14" ht="11.25">
      <c r="A43" s="12"/>
      <c r="B43" s="50"/>
      <c r="C43" s="51">
        <f t="shared" si="0"/>
      </c>
      <c r="D43" s="52">
        <f t="shared" si="1"/>
      </c>
      <c r="E43" s="53"/>
      <c r="J43" s="30"/>
      <c r="K43" s="39"/>
      <c r="L43" s="3"/>
      <c r="M43" s="3"/>
      <c r="N43" s="3"/>
    </row>
    <row r="44" spans="1:14" ht="11.25">
      <c r="A44" s="12"/>
      <c r="B44" s="50"/>
      <c r="C44" s="51">
        <f t="shared" si="0"/>
      </c>
      <c r="D44" s="52">
        <f t="shared" si="1"/>
      </c>
      <c r="E44" s="53"/>
      <c r="J44" s="30"/>
      <c r="K44" s="39"/>
      <c r="L44" s="3"/>
      <c r="M44" s="3"/>
      <c r="N44" s="3"/>
    </row>
    <row r="45" spans="1:14" ht="11.25">
      <c r="A45" s="12"/>
      <c r="B45" s="50"/>
      <c r="C45" s="51">
        <f t="shared" si="0"/>
      </c>
      <c r="D45" s="52">
        <f t="shared" si="1"/>
      </c>
      <c r="E45" s="53"/>
      <c r="J45" s="30"/>
      <c r="K45" s="39"/>
      <c r="L45" s="3"/>
      <c r="M45" s="3"/>
      <c r="N45" s="3"/>
    </row>
    <row r="46" spans="1:14" ht="11.25">
      <c r="A46" s="12"/>
      <c r="B46" s="50"/>
      <c r="C46" s="51">
        <f t="shared" si="0"/>
      </c>
      <c r="D46" s="52">
        <f t="shared" si="1"/>
      </c>
      <c r="E46" s="53"/>
      <c r="J46" s="30"/>
      <c r="K46" s="39"/>
      <c r="L46" s="3"/>
      <c r="M46" s="3"/>
      <c r="N46" s="3"/>
    </row>
    <row r="47" spans="1:14" ht="11.25">
      <c r="A47" s="12"/>
      <c r="B47" s="50"/>
      <c r="C47" s="51">
        <f t="shared" si="0"/>
      </c>
      <c r="D47" s="52">
        <f t="shared" si="1"/>
      </c>
      <c r="E47" s="53"/>
      <c r="J47" s="30"/>
      <c r="K47" s="39"/>
      <c r="L47" s="3"/>
      <c r="M47" s="3"/>
      <c r="N47" s="3"/>
    </row>
    <row r="48" spans="1:14" ht="11.25">
      <c r="A48" s="12"/>
      <c r="B48" s="50"/>
      <c r="C48" s="51">
        <f t="shared" si="0"/>
      </c>
      <c r="D48" s="52">
        <f t="shared" si="1"/>
      </c>
      <c r="E48" s="53"/>
      <c r="J48" s="30"/>
      <c r="K48" s="39"/>
      <c r="L48" s="3"/>
      <c r="M48" s="3"/>
      <c r="N48" s="3"/>
    </row>
    <row r="49" spans="1:14" ht="11.25">
      <c r="A49" s="12"/>
      <c r="B49" s="54"/>
      <c r="C49" s="51">
        <f t="shared" si="0"/>
      </c>
      <c r="D49" s="52">
        <f t="shared" si="1"/>
      </c>
      <c r="E49" s="53"/>
      <c r="J49" s="30"/>
      <c r="K49" s="39"/>
      <c r="L49" s="3"/>
      <c r="M49" s="3"/>
      <c r="N49" s="3"/>
    </row>
    <row r="50" spans="1:14" ht="11.25">
      <c r="A50" s="12"/>
      <c r="B50" s="54"/>
      <c r="C50" s="51">
        <f t="shared" si="0"/>
      </c>
      <c r="D50" s="52">
        <f t="shared" si="1"/>
      </c>
      <c r="E50" s="53"/>
      <c r="J50" s="30"/>
      <c r="K50" s="39"/>
      <c r="L50" s="3"/>
      <c r="M50" s="3"/>
      <c r="N50" s="3"/>
    </row>
    <row r="51" spans="1:14" ht="11.25">
      <c r="A51" s="12"/>
      <c r="B51" s="54"/>
      <c r="C51" s="51">
        <f t="shared" si="0"/>
      </c>
      <c r="D51" s="52">
        <f t="shared" si="1"/>
      </c>
      <c r="E51" s="53"/>
      <c r="J51" s="30"/>
      <c r="K51" s="39"/>
      <c r="L51" s="3"/>
      <c r="M51" s="3"/>
      <c r="N51" s="3"/>
    </row>
    <row r="52" spans="1:14" ht="11.25">
      <c r="A52" s="12"/>
      <c r="B52" s="54"/>
      <c r="C52" s="51">
        <f t="shared" si="0"/>
      </c>
      <c r="D52" s="52">
        <f t="shared" si="1"/>
      </c>
      <c r="E52" s="53"/>
      <c r="J52" s="30"/>
      <c r="K52" s="39"/>
      <c r="L52" s="3"/>
      <c r="M52" s="3"/>
      <c r="N52" s="3"/>
    </row>
    <row r="53" spans="1:14" ht="11.25">
      <c r="A53" s="12"/>
      <c r="B53" s="54"/>
      <c r="C53" s="51">
        <f t="shared" si="0"/>
      </c>
      <c r="D53" s="52">
        <f t="shared" si="1"/>
      </c>
      <c r="E53" s="53"/>
      <c r="I53" s="55"/>
      <c r="J53" s="30"/>
      <c r="K53" s="39"/>
      <c r="L53" s="3"/>
      <c r="M53" s="3"/>
      <c r="N53" s="3"/>
    </row>
    <row r="54" spans="1:14" ht="11.25">
      <c r="A54" s="12"/>
      <c r="B54" s="54"/>
      <c r="C54" s="51">
        <f t="shared" si="0"/>
      </c>
      <c r="D54" s="52">
        <f t="shared" si="1"/>
      </c>
      <c r="E54" s="53"/>
      <c r="I54" s="55"/>
      <c r="J54" s="30"/>
      <c r="K54" s="39"/>
      <c r="L54" s="3"/>
      <c r="M54" s="3"/>
      <c r="N54" s="3"/>
    </row>
    <row r="55" spans="1:14" ht="11.25">
      <c r="A55" s="12"/>
      <c r="B55" s="54"/>
      <c r="C55" s="51">
        <f t="shared" si="0"/>
      </c>
      <c r="D55" s="52">
        <f t="shared" si="1"/>
      </c>
      <c r="E55" s="53"/>
      <c r="I55" s="55"/>
      <c r="J55" s="30"/>
      <c r="K55" s="39"/>
      <c r="L55" s="3"/>
      <c r="M55" s="3"/>
      <c r="N55" s="3"/>
    </row>
    <row r="56" spans="1:14" ht="11.25">
      <c r="A56" s="12"/>
      <c r="B56" s="54"/>
      <c r="C56" s="51">
        <f t="shared" si="0"/>
      </c>
      <c r="D56" s="52">
        <f t="shared" si="1"/>
      </c>
      <c r="E56" s="53"/>
      <c r="I56" s="55"/>
      <c r="J56" s="30"/>
      <c r="K56" s="39"/>
      <c r="L56" s="3"/>
      <c r="M56" s="3"/>
      <c r="N56" s="3"/>
    </row>
    <row r="57" spans="1:14" ht="11.25">
      <c r="A57" s="12"/>
      <c r="B57" s="54"/>
      <c r="C57" s="51">
        <f t="shared" si="0"/>
      </c>
      <c r="D57" s="52">
        <f t="shared" si="1"/>
      </c>
      <c r="E57" s="53"/>
      <c r="I57" s="55"/>
      <c r="J57" s="30"/>
      <c r="K57" s="39"/>
      <c r="L57" s="3"/>
      <c r="M57" s="3"/>
      <c r="N57" s="3"/>
    </row>
    <row r="58" spans="1:14" ht="11.25">
      <c r="A58" s="12"/>
      <c r="B58" s="54"/>
      <c r="C58" s="51">
        <f t="shared" si="0"/>
      </c>
      <c r="D58" s="52">
        <f t="shared" si="1"/>
      </c>
      <c r="E58" s="53"/>
      <c r="I58" s="55"/>
      <c r="J58" s="30"/>
      <c r="K58" s="39"/>
      <c r="L58" s="3"/>
      <c r="M58" s="3"/>
      <c r="N58" s="3"/>
    </row>
    <row r="59" spans="1:14" ht="11.25">
      <c r="A59" s="12"/>
      <c r="B59" s="54"/>
      <c r="C59" s="51">
        <f t="shared" si="0"/>
      </c>
      <c r="D59" s="52">
        <f t="shared" si="1"/>
      </c>
      <c r="E59" s="53"/>
      <c r="J59" s="30"/>
      <c r="K59" s="39"/>
      <c r="L59" s="3"/>
      <c r="M59" s="3"/>
      <c r="N59" s="3"/>
    </row>
    <row r="60" spans="1:14" ht="11.25">
      <c r="A60" s="12"/>
      <c r="B60" s="54"/>
      <c r="C60" s="51">
        <f t="shared" si="0"/>
      </c>
      <c r="D60" s="52">
        <f t="shared" si="1"/>
      </c>
      <c r="E60" s="53"/>
      <c r="J60" s="30"/>
      <c r="K60" s="39"/>
      <c r="L60" s="3"/>
      <c r="M60" s="3"/>
      <c r="N60" s="3"/>
    </row>
    <row r="61" spans="1:14" ht="11.25">
      <c r="A61" s="12"/>
      <c r="B61" s="54"/>
      <c r="C61" s="51">
        <f t="shared" si="0"/>
      </c>
      <c r="D61" s="52">
        <f t="shared" si="1"/>
      </c>
      <c r="E61" s="53"/>
      <c r="J61" s="30"/>
      <c r="K61" s="39"/>
      <c r="L61" s="3"/>
      <c r="M61" s="3"/>
      <c r="N61" s="3"/>
    </row>
    <row r="62" spans="1:14" ht="11.25">
      <c r="A62" s="12"/>
      <c r="B62" s="54"/>
      <c r="C62" s="51">
        <f t="shared" si="0"/>
      </c>
      <c r="D62" s="52">
        <f t="shared" si="1"/>
      </c>
      <c r="E62" s="53"/>
      <c r="J62" s="30"/>
      <c r="K62" s="39"/>
      <c r="L62" s="3"/>
      <c r="M62" s="3"/>
      <c r="N62" s="3"/>
    </row>
    <row r="63" spans="1:14" ht="11.25">
      <c r="A63" s="12"/>
      <c r="B63" s="54"/>
      <c r="C63" s="51">
        <f t="shared" si="0"/>
      </c>
      <c r="D63" s="52">
        <f t="shared" si="1"/>
      </c>
      <c r="E63" s="53"/>
      <c r="J63" s="30"/>
      <c r="K63" s="39"/>
      <c r="L63" s="3"/>
      <c r="M63" s="3"/>
      <c r="N63" s="3"/>
    </row>
    <row r="64" spans="1:14" ht="11.25">
      <c r="A64" s="12"/>
      <c r="B64" s="54"/>
      <c r="C64" s="51">
        <f t="shared" si="0"/>
      </c>
      <c r="D64" s="52">
        <f t="shared" si="1"/>
      </c>
      <c r="E64" s="53"/>
      <c r="J64" s="30"/>
      <c r="K64" s="39"/>
      <c r="L64" s="3"/>
      <c r="M64" s="3"/>
      <c r="N64" s="3"/>
    </row>
    <row r="65" spans="1:14" ht="11.25">
      <c r="A65" s="12"/>
      <c r="B65" s="54"/>
      <c r="C65" s="51">
        <f t="shared" si="0"/>
      </c>
      <c r="D65" s="52">
        <f t="shared" si="1"/>
      </c>
      <c r="E65" s="53"/>
      <c r="J65" s="30"/>
      <c r="K65" s="39"/>
      <c r="L65" s="3"/>
      <c r="M65" s="3"/>
      <c r="N65" s="3"/>
    </row>
    <row r="66" spans="1:14" ht="11.25">
      <c r="A66" s="56"/>
      <c r="B66" s="57"/>
      <c r="C66" s="58">
        <f t="shared" si="0"/>
      </c>
      <c r="D66" s="59">
        <f t="shared" si="1"/>
      </c>
      <c r="E66" s="60"/>
      <c r="L66" s="3"/>
      <c r="M66" s="3"/>
      <c r="N66" s="3"/>
    </row>
    <row r="67" spans="1:14" ht="11.25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3"/>
      <c r="L67" s="3"/>
      <c r="M67" s="3"/>
      <c r="N67" s="3"/>
    </row>
    <row r="68" spans="1:14" ht="11.25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3"/>
      <c r="L68" s="3"/>
      <c r="M68" s="3"/>
      <c r="N68" s="3"/>
    </row>
    <row r="69" spans="1:14" ht="11.25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3"/>
      <c r="L69" s="3"/>
      <c r="M69" s="3"/>
      <c r="N69" s="3"/>
    </row>
    <row r="70" spans="1:14" ht="11.25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3"/>
      <c r="L70" s="3"/>
      <c r="M70" s="3"/>
      <c r="N70" s="3"/>
    </row>
    <row r="71" spans="1:14" ht="11.25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3"/>
      <c r="L71" s="3"/>
      <c r="M71" s="3"/>
      <c r="N71" s="3"/>
    </row>
    <row r="72" spans="1:14" ht="11.25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3"/>
      <c r="L72" s="3"/>
      <c r="M72" s="3"/>
      <c r="N72" s="3"/>
    </row>
    <row r="73" spans="1:14" ht="11.25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3"/>
      <c r="L73" s="3"/>
      <c r="M73" s="3"/>
      <c r="N73" s="3"/>
    </row>
    <row r="74" spans="1:14" ht="11.25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3"/>
      <c r="L74" s="3"/>
      <c r="M74" s="3"/>
      <c r="N74" s="3"/>
    </row>
    <row r="75" spans="1:14" ht="11.25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3"/>
      <c r="L75" s="3"/>
      <c r="M75" s="3"/>
      <c r="N75" s="3"/>
    </row>
    <row r="76" spans="1:14" ht="11.25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3"/>
      <c r="L76" s="3"/>
      <c r="M76" s="3"/>
      <c r="N76" s="3"/>
    </row>
    <row r="77" spans="1:14" ht="11.25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3"/>
      <c r="L77" s="3"/>
      <c r="M77" s="3"/>
      <c r="N77" s="3"/>
    </row>
    <row r="78" spans="1:14" ht="11.25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3"/>
      <c r="L78" s="3"/>
      <c r="M78" s="3"/>
      <c r="N78" s="3"/>
    </row>
    <row r="79" spans="1:14" ht="11.25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3"/>
      <c r="L79" s="3"/>
      <c r="M79" s="3"/>
      <c r="N79" s="3"/>
    </row>
    <row r="80" spans="1:14" ht="11.25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3"/>
      <c r="L80" s="3"/>
      <c r="M80" s="3"/>
      <c r="N80" s="3"/>
    </row>
    <row r="81" spans="1:14" ht="11.25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3"/>
      <c r="L81" s="3"/>
      <c r="M81" s="3"/>
      <c r="N81" s="3"/>
    </row>
    <row r="82" spans="1:14" ht="11.25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3"/>
      <c r="L82" s="3"/>
      <c r="M82" s="3"/>
      <c r="N82" s="3"/>
    </row>
    <row r="83" spans="1:14" ht="11.25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3"/>
      <c r="L83" s="3"/>
      <c r="M83" s="3"/>
      <c r="N83" s="3"/>
    </row>
    <row r="84" spans="1:14" ht="11.25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3"/>
      <c r="L84" s="3"/>
      <c r="M84" s="3"/>
      <c r="N84" s="3"/>
    </row>
    <row r="85" spans="1:14" ht="11.25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3"/>
      <c r="L85" s="3"/>
      <c r="M85" s="3"/>
      <c r="N85" s="3"/>
    </row>
    <row r="86" spans="1:14" ht="11.25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3"/>
      <c r="L86" s="3"/>
      <c r="M86" s="3"/>
      <c r="N86" s="3"/>
    </row>
    <row r="87" spans="1:14" ht="11.25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3"/>
      <c r="L87" s="3"/>
      <c r="M87" s="3"/>
      <c r="N87" s="3"/>
    </row>
    <row r="88" spans="1:14" ht="11.25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3"/>
      <c r="L88" s="3"/>
      <c r="M88" s="3"/>
      <c r="N88" s="3"/>
    </row>
    <row r="89" spans="1:14" ht="11.25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3"/>
      <c r="L89" s="3"/>
      <c r="M89" s="3"/>
      <c r="N89" s="3"/>
    </row>
    <row r="90" spans="1:14" ht="11.25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3"/>
      <c r="L90" s="3"/>
      <c r="M90" s="3"/>
      <c r="N90" s="3"/>
    </row>
    <row r="91" spans="1:14" ht="11.25">
      <c r="A91" s="61"/>
      <c r="B91" s="61"/>
      <c r="C91" s="61"/>
      <c r="D91" s="61"/>
      <c r="E91" s="61"/>
      <c r="F91" s="61"/>
      <c r="G91" s="61"/>
      <c r="H91" s="61"/>
      <c r="I91" s="61"/>
      <c r="J91" s="61"/>
      <c r="K91" s="3"/>
      <c r="L91" s="3"/>
      <c r="M91" s="3"/>
      <c r="N91" s="3"/>
    </row>
    <row r="92" spans="1:14" ht="11.25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3"/>
      <c r="L92" s="3"/>
      <c r="M92" s="3"/>
      <c r="N92" s="3"/>
    </row>
    <row r="94" spans="15:16" ht="12" thickBot="1">
      <c r="O94" s="62" t="s">
        <v>14</v>
      </c>
      <c r="P94" s="63">
        <f>INTERCEPT(L97:L144,K97:K144)</f>
        <v>-2.8905727456251307</v>
      </c>
    </row>
    <row r="95" spans="1:16" ht="11.25">
      <c r="A95" s="64" t="s">
        <v>13</v>
      </c>
      <c r="B95" s="65" t="str">
        <f>xaxis</f>
        <v>- Log [Oxymetazoline] M</v>
      </c>
      <c r="C95" s="65" t="s">
        <v>15</v>
      </c>
      <c r="D95" s="65" t="s">
        <v>16</v>
      </c>
      <c r="E95" s="66" t="s">
        <v>17</v>
      </c>
      <c r="F95" s="66" t="s">
        <v>18</v>
      </c>
      <c r="G95" s="66" t="s">
        <v>19</v>
      </c>
      <c r="H95" s="67" t="s">
        <v>20</v>
      </c>
      <c r="J95" s="64"/>
      <c r="K95" s="68" t="s">
        <v>21</v>
      </c>
      <c r="L95" s="66" t="s">
        <v>22</v>
      </c>
      <c r="M95" s="67" t="s">
        <v>23</v>
      </c>
      <c r="O95" s="62" t="s">
        <v>24</v>
      </c>
      <c r="P95" s="63">
        <f>SLOPE(L97:L144,K97:K144)</f>
        <v>-0.5442888905030254</v>
      </c>
    </row>
    <row r="96" spans="1:16" ht="11.25">
      <c r="A96" s="69" t="e">
        <f>NA()</f>
        <v>#N/A</v>
      </c>
      <c r="B96" s="70">
        <f>INT(B100)</f>
        <v>8</v>
      </c>
      <c r="C96" s="71"/>
      <c r="D96" s="71"/>
      <c r="E96" s="30"/>
      <c r="F96" s="30"/>
      <c r="G96" s="30" t="e">
        <f>NA()</f>
        <v>#N/A</v>
      </c>
      <c r="H96" s="72"/>
      <c r="J96" s="73"/>
      <c r="K96" s="74" t="s">
        <v>19</v>
      </c>
      <c r="L96" s="75" t="s">
        <v>20</v>
      </c>
      <c r="M96" s="76" t="s">
        <v>25</v>
      </c>
      <c r="O96" s="62" t="s">
        <v>26</v>
      </c>
      <c r="P96" s="77">
        <f>-P94/P95</f>
        <v>-5.310732583488333</v>
      </c>
    </row>
    <row r="97" spans="1:16" ht="11.25">
      <c r="A97" s="69" t="e">
        <f>NA()</f>
        <v>#N/A</v>
      </c>
      <c r="B97" s="78">
        <f>(H97-b)/m*-1</f>
        <v>8.985251822989296</v>
      </c>
      <c r="C97" s="71"/>
      <c r="D97" s="71"/>
      <c r="E97" s="30"/>
      <c r="F97" s="30"/>
      <c r="G97" s="30" t="e">
        <f>NA()</f>
        <v>#N/A</v>
      </c>
      <c r="H97" s="72">
        <v>2</v>
      </c>
      <c r="J97" s="79">
        <v>1</v>
      </c>
      <c r="K97" s="80">
        <f aca="true" t="shared" si="2" ref="K97:K144">IF($E19&lt;&gt;"",$A19,"")</f>
      </c>
      <c r="L97" s="81">
        <f aca="true" t="shared" si="3" ref="L97:L144">IF($E19&lt;&gt;"",LOG10($D19/(100-$D19)),"")</f>
      </c>
      <c r="M97" s="82">
        <f aca="true" t="shared" si="4" ref="M97:M144">IF($D19&lt;&gt;"",IF($E19="",LOG10($D19/(100-$D19)),""),"")</f>
        <v>1.2677356483687783</v>
      </c>
      <c r="O97" s="62" t="s">
        <v>26</v>
      </c>
      <c r="P97" s="83">
        <f>10^(-P94/P95)</f>
        <v>4.889533393326312E-06</v>
      </c>
    </row>
    <row r="98" spans="1:16" ht="11.25">
      <c r="A98" s="69" t="e">
        <f>NA()</f>
        <v>#N/A</v>
      </c>
      <c r="B98" s="78">
        <f>(H98-b)/m*-1</f>
        <v>1.6362133439873698</v>
      </c>
      <c r="C98" s="84"/>
      <c r="D98" s="84"/>
      <c r="E98" s="85"/>
      <c r="F98" s="85"/>
      <c r="G98" s="30" t="e">
        <f>NA()</f>
        <v>#N/A</v>
      </c>
      <c r="H98" s="86">
        <v>-2</v>
      </c>
      <c r="J98" s="79">
        <f aca="true" t="shared" si="5" ref="J98:J144">+J97+1</f>
        <v>2</v>
      </c>
      <c r="K98" s="80">
        <f t="shared" si="2"/>
      </c>
      <c r="L98" s="81">
        <f t="shared" si="3"/>
      </c>
      <c r="M98" s="82">
        <f t="shared" si="4"/>
        <v>1.0728405900427187</v>
      </c>
      <c r="O98" s="4" t="s">
        <v>27</v>
      </c>
      <c r="P98" s="63">
        <f>CORREL(L97:L144,K97:K144)</f>
        <v>-0.9698396180877551</v>
      </c>
    </row>
    <row r="99" spans="1:16" ht="11.25">
      <c r="A99" s="69" t="e">
        <f>NA()</f>
        <v>#N/A</v>
      </c>
      <c r="B99" s="70">
        <f>INT(B98)</f>
        <v>1</v>
      </c>
      <c r="C99" s="71"/>
      <c r="D99" s="71"/>
      <c r="E99" s="30"/>
      <c r="F99" s="30"/>
      <c r="G99" s="30" t="e">
        <f>NA()</f>
        <v>#N/A</v>
      </c>
      <c r="H99" s="72"/>
      <c r="J99" s="79">
        <f t="shared" si="5"/>
        <v>3</v>
      </c>
      <c r="K99" s="80">
        <f t="shared" si="2"/>
        <v>-9</v>
      </c>
      <c r="L99" s="81">
        <f t="shared" si="3"/>
        <v>2.2519925728071115</v>
      </c>
      <c r="M99" s="82">
        <f t="shared" si="4"/>
      </c>
      <c r="O99" s="87" t="str">
        <f>eqline</f>
        <v>y= -0.5443x -2.8906</v>
      </c>
      <c r="P99" s="88"/>
    </row>
    <row r="100" spans="1:16" ht="11.25">
      <c r="A100" s="89">
        <v>99</v>
      </c>
      <c r="B100" s="78">
        <f aca="true" t="shared" si="6" ref="B100:B131">((LOG(A100/(100-A100))-b)/m)*-1</f>
        <v>8.977232542275306</v>
      </c>
      <c r="C100" s="84"/>
      <c r="D100" s="84"/>
      <c r="E100" s="85"/>
      <c r="F100" s="85"/>
      <c r="G100" s="90">
        <f aca="true" t="shared" si="7" ref="G100:G131">1/10^B100</f>
        <v>1.0538224777612676E-09</v>
      </c>
      <c r="H100" s="72" t="e">
        <f>NA()</f>
        <v>#N/A</v>
      </c>
      <c r="J100" s="79">
        <f t="shared" si="5"/>
        <v>4</v>
      </c>
      <c r="K100" s="80">
        <f t="shared" si="2"/>
      </c>
      <c r="L100" s="81">
        <f t="shared" si="3"/>
      </c>
      <c r="M100" s="82">
        <f t="shared" si="4"/>
      </c>
      <c r="O100" s="91" t="str">
        <f>IF(b&lt;&gt;"","ic50= "&amp;TEXT(ic,FIXED(,,)))</f>
        <v>ic50= -5.31</v>
      </c>
      <c r="P100" s="31"/>
    </row>
    <row r="101" spans="1:16" ht="11.25">
      <c r="A101" s="89">
        <v>98</v>
      </c>
      <c r="B101" s="78">
        <f t="shared" si="6"/>
        <v>8.416061590785274</v>
      </c>
      <c r="C101" s="84"/>
      <c r="D101" s="84"/>
      <c r="E101" s="85"/>
      <c r="F101" s="85"/>
      <c r="G101" s="90">
        <f t="shared" si="7"/>
        <v>3.836528327473587E-09</v>
      </c>
      <c r="H101" s="72" t="e">
        <f>NA()</f>
        <v>#N/A</v>
      </c>
      <c r="J101" s="79">
        <f t="shared" si="5"/>
        <v>5</v>
      </c>
      <c r="K101" s="80">
        <f t="shared" si="2"/>
      </c>
      <c r="L101" s="81">
        <f t="shared" si="3"/>
      </c>
      <c r="M101" s="82">
        <f t="shared" si="4"/>
      </c>
      <c r="O101" s="91">
        <f>SUM(B7:B10)/COUNTA(B7:B10)</f>
        <v>66133.25</v>
      </c>
      <c r="P101" s="92" t="s">
        <v>28</v>
      </c>
    </row>
    <row r="102" spans="1:16" ht="11.25">
      <c r="A102" s="89">
        <v>97</v>
      </c>
      <c r="B102" s="78">
        <f t="shared" si="6"/>
        <v>8.084352449496219</v>
      </c>
      <c r="C102" s="84"/>
      <c r="D102" s="84"/>
      <c r="E102" s="85"/>
      <c r="F102" s="85"/>
      <c r="G102" s="90">
        <f t="shared" si="7"/>
        <v>8.234695612001219E-09</v>
      </c>
      <c r="H102" s="72" t="e">
        <f>NA()</f>
        <v>#N/A</v>
      </c>
      <c r="J102" s="79">
        <f t="shared" si="5"/>
        <v>6</v>
      </c>
      <c r="K102" s="80">
        <f t="shared" si="2"/>
        <v>-8</v>
      </c>
      <c r="L102" s="81">
        <f t="shared" si="3"/>
        <v>1.0223646118598113</v>
      </c>
      <c r="M102" s="82">
        <f t="shared" si="4"/>
      </c>
      <c r="O102" s="91">
        <f>SUM(B11:B14)/COUNTA(B11:B14)</f>
        <v>3333.5</v>
      </c>
      <c r="P102" s="92" t="s">
        <v>29</v>
      </c>
    </row>
    <row r="103" spans="1:16" ht="11.25">
      <c r="A103" s="89">
        <v>96</v>
      </c>
      <c r="B103" s="78">
        <f t="shared" si="6"/>
        <v>7.846538964610739</v>
      </c>
      <c r="C103" s="84"/>
      <c r="D103" s="84"/>
      <c r="E103" s="85"/>
      <c r="F103" s="85"/>
      <c r="G103" s="90">
        <f t="shared" si="7"/>
        <v>1.4238394949872914E-08</v>
      </c>
      <c r="H103" s="72" t="e">
        <f>NA()</f>
        <v>#N/A</v>
      </c>
      <c r="J103" s="79">
        <f t="shared" si="5"/>
        <v>7</v>
      </c>
      <c r="K103" s="80">
        <f t="shared" si="2"/>
        <v>-7</v>
      </c>
      <c r="L103" s="81">
        <f t="shared" si="3"/>
        <v>0.7892019287423896</v>
      </c>
      <c r="M103" s="82">
        <f t="shared" si="4"/>
      </c>
      <c r="O103" s="91">
        <f>SUM(B15:B18)/COUNTA(B15:B18)</f>
        <v>24756.25</v>
      </c>
      <c r="P103" s="93" t="s">
        <v>30</v>
      </c>
    </row>
    <row r="104" spans="1:16" ht="11.25">
      <c r="A104" s="89">
        <v>95</v>
      </c>
      <c r="B104" s="78">
        <f t="shared" si="6"/>
        <v>7.660134938129485</v>
      </c>
      <c r="C104" s="84"/>
      <c r="D104" s="84"/>
      <c r="E104" s="85"/>
      <c r="F104" s="85"/>
      <c r="G104" s="90">
        <f t="shared" si="7"/>
        <v>2.1870819777276306E-08</v>
      </c>
      <c r="H104" s="72" t="e">
        <f>NA()</f>
        <v>#N/A</v>
      </c>
      <c r="J104" s="79">
        <f t="shared" si="5"/>
        <v>8</v>
      </c>
      <c r="K104" s="80">
        <f t="shared" si="2"/>
        <v>-7</v>
      </c>
      <c r="L104" s="81">
        <f t="shared" si="3"/>
        <v>0.842433985139734</v>
      </c>
      <c r="M104" s="82">
        <f t="shared" si="4"/>
      </c>
      <c r="O104" s="91">
        <f>O103-O102</f>
        <v>21422.75</v>
      </c>
      <c r="P104" s="93" t="s">
        <v>31</v>
      </c>
    </row>
    <row r="105" spans="1:16" ht="11.25">
      <c r="A105" s="89">
        <v>94</v>
      </c>
      <c r="B105" s="78">
        <f t="shared" si="6"/>
        <v>7.506214843123784</v>
      </c>
      <c r="C105" s="84"/>
      <c r="D105" s="84"/>
      <c r="E105" s="85"/>
      <c r="F105" s="85"/>
      <c r="G105" s="90">
        <f t="shared" si="7"/>
        <v>3.117347067907939E-08</v>
      </c>
      <c r="H105" s="72" t="e">
        <f>NA()</f>
        <v>#N/A</v>
      </c>
      <c r="J105" s="79">
        <f t="shared" si="5"/>
        <v>9</v>
      </c>
      <c r="K105" s="80">
        <f t="shared" si="2"/>
        <v>-6</v>
      </c>
      <c r="L105" s="81">
        <f t="shared" si="3"/>
        <v>0.5626283627771599</v>
      </c>
      <c r="M105" s="82">
        <f t="shared" si="4"/>
      </c>
      <c r="O105" s="91">
        <f>1/2^((C7-C8)/C12)</f>
        <v>1</v>
      </c>
      <c r="P105" s="94" t="s">
        <v>32</v>
      </c>
    </row>
    <row r="106" spans="1:16" ht="11.25">
      <c r="A106" s="89">
        <v>93</v>
      </c>
      <c r="B106" s="78">
        <f t="shared" si="6"/>
        <v>7.374682313385372</v>
      </c>
      <c r="C106" s="84"/>
      <c r="D106" s="84"/>
      <c r="E106" s="85"/>
      <c r="F106" s="85"/>
      <c r="G106" s="90">
        <f t="shared" si="7"/>
        <v>4.2200508746704526E-08</v>
      </c>
      <c r="H106" s="72" t="e">
        <f>NA()</f>
        <v>#N/A</v>
      </c>
      <c r="J106" s="79">
        <f t="shared" si="5"/>
        <v>10</v>
      </c>
      <c r="K106" s="80">
        <f t="shared" si="2"/>
        <v>-6</v>
      </c>
      <c r="L106" s="81">
        <f t="shared" si="3"/>
        <v>0.6693186650550251</v>
      </c>
      <c r="M106" s="82">
        <f t="shared" si="4"/>
      </c>
      <c r="O106" s="91">
        <f>C11*O105</f>
        <v>2200</v>
      </c>
      <c r="P106" s="94" t="s">
        <v>33</v>
      </c>
    </row>
    <row r="107" spans="1:16" ht="11.25">
      <c r="A107" s="89">
        <v>92</v>
      </c>
      <c r="B107" s="78">
        <f t="shared" si="6"/>
        <v>7.259509894326566</v>
      </c>
      <c r="C107" s="84"/>
      <c r="D107" s="84"/>
      <c r="E107" s="85"/>
      <c r="F107" s="85"/>
      <c r="G107" s="90">
        <f t="shared" si="7"/>
        <v>5.501613863002747E-08</v>
      </c>
      <c r="H107" s="72" t="e">
        <f>NA()</f>
        <v>#N/A</v>
      </c>
      <c r="J107" s="79">
        <f t="shared" si="5"/>
        <v>11</v>
      </c>
      <c r="K107" s="80">
        <f t="shared" si="2"/>
        <v>-5</v>
      </c>
      <c r="L107" s="81">
        <f t="shared" si="3"/>
        <v>-0.12416720912118762</v>
      </c>
      <c r="M107" s="82">
        <f t="shared" si="4"/>
      </c>
      <c r="O107" s="91">
        <f>(((1/(O106/0.001))*0.000001)/2220000)</f>
        <v>2.0475020475020473E-19</v>
      </c>
      <c r="P107" s="94" t="s">
        <v>34</v>
      </c>
    </row>
    <row r="108" spans="1:16" ht="11.25">
      <c r="A108" s="89">
        <v>91</v>
      </c>
      <c r="B108" s="78">
        <f t="shared" si="6"/>
        <v>7.1568089969774</v>
      </c>
      <c r="C108" s="84"/>
      <c r="D108" s="84"/>
      <c r="E108" s="85"/>
      <c r="F108" s="85"/>
      <c r="G108" s="90">
        <f t="shared" si="7"/>
        <v>6.96932958330313E-08</v>
      </c>
      <c r="H108" s="72" t="e">
        <f>NA()</f>
        <v>#N/A</v>
      </c>
      <c r="J108" s="79">
        <f t="shared" si="5"/>
        <v>12</v>
      </c>
      <c r="K108" s="80">
        <f t="shared" si="2"/>
        <v>-5</v>
      </c>
      <c r="L108" s="81">
        <f t="shared" si="3"/>
        <v>-0.009883310829218355</v>
      </c>
      <c r="M108" s="82">
        <f t="shared" si="4"/>
      </c>
      <c r="O108" s="91">
        <f>O106*2220/C10</f>
        <v>6221656.050955414</v>
      </c>
      <c r="P108" s="94" t="s">
        <v>35</v>
      </c>
    </row>
    <row r="109" spans="1:16" ht="11.25">
      <c r="A109" s="89">
        <v>90</v>
      </c>
      <c r="B109" s="78">
        <f t="shared" si="6"/>
        <v>7.063923813530573</v>
      </c>
      <c r="C109" s="84"/>
      <c r="D109" s="84"/>
      <c r="E109" s="85"/>
      <c r="F109" s="85"/>
      <c r="G109" s="90">
        <f t="shared" si="7"/>
        <v>8.631299497734635E-08</v>
      </c>
      <c r="H109" s="72" t="e">
        <f>NA()</f>
        <v>#N/A</v>
      </c>
      <c r="J109" s="79">
        <f t="shared" si="5"/>
        <v>13</v>
      </c>
      <c r="K109" s="80">
        <f t="shared" si="2"/>
        <v>-4</v>
      </c>
      <c r="L109" s="81">
        <f t="shared" si="3"/>
        <v>-0.8459037115006572</v>
      </c>
      <c r="M109" s="82">
        <f t="shared" si="4"/>
      </c>
      <c r="O109" s="91">
        <f>O101/O108</f>
        <v>0.010629525235462735</v>
      </c>
      <c r="P109" s="94" t="s">
        <v>36</v>
      </c>
    </row>
    <row r="110" spans="1:16" ht="11.25">
      <c r="A110" s="89">
        <v>89</v>
      </c>
      <c r="B110" s="78">
        <f t="shared" si="6"/>
        <v>6.978959397097421</v>
      </c>
      <c r="C110" s="84"/>
      <c r="D110" s="84"/>
      <c r="E110" s="85"/>
      <c r="F110" s="85"/>
      <c r="G110" s="90">
        <f t="shared" si="7"/>
        <v>1.0496405566803484E-07</v>
      </c>
      <c r="H110" s="72" t="e">
        <f>NA()</f>
        <v>#N/A</v>
      </c>
      <c r="J110" s="79">
        <f t="shared" si="5"/>
        <v>14</v>
      </c>
      <c r="K110" s="80">
        <f t="shared" si="2"/>
        <v>-4</v>
      </c>
      <c r="L110" s="81">
        <f t="shared" si="3"/>
        <v>-0.8620910304969257</v>
      </c>
      <c r="M110" s="82">
        <f t="shared" si="4"/>
      </c>
      <c r="O110" s="91">
        <f>O109*0.000000000001</f>
        <v>1.0629525235462735E-14</v>
      </c>
      <c r="P110" s="94" t="s">
        <v>37</v>
      </c>
    </row>
    <row r="111" spans="1:16" ht="11.25">
      <c r="A111" s="89">
        <v>88</v>
      </c>
      <c r="B111" s="78">
        <f t="shared" si="6"/>
        <v>6.900515952579042</v>
      </c>
      <c r="C111" s="84"/>
      <c r="D111" s="84"/>
      <c r="E111" s="85"/>
      <c r="F111" s="85"/>
      <c r="G111" s="90">
        <f t="shared" si="7"/>
        <v>1.257430665361513E-07</v>
      </c>
      <c r="H111" s="72" t="e">
        <f>NA()</f>
        <v>#N/A</v>
      </c>
      <c r="J111" s="79">
        <f t="shared" si="5"/>
        <v>15</v>
      </c>
      <c r="K111" s="80">
        <f t="shared" si="2"/>
      </c>
      <c r="L111" s="81">
        <f t="shared" si="3"/>
      </c>
      <c r="M111" s="82">
        <f t="shared" si="4"/>
        <v>-2.2774360221980086</v>
      </c>
      <c r="P111" s="95"/>
    </row>
    <row r="112" spans="1:16" ht="11.25">
      <c r="A112" s="89">
        <v>87</v>
      </c>
      <c r="B112" s="78">
        <f t="shared" si="6"/>
        <v>6.827529848170319</v>
      </c>
      <c r="C112" s="84"/>
      <c r="D112" s="84"/>
      <c r="E112" s="85"/>
      <c r="F112" s="85"/>
      <c r="G112" s="90">
        <f t="shared" si="7"/>
        <v>1.487545134635532E-07</v>
      </c>
      <c r="H112" s="72" t="e">
        <f>NA()</f>
        <v>#N/A</v>
      </c>
      <c r="J112" s="79">
        <f t="shared" si="5"/>
        <v>16</v>
      </c>
      <c r="K112" s="80">
        <f t="shared" si="2"/>
      </c>
      <c r="L112" s="81">
        <f t="shared" si="3"/>
      </c>
      <c r="M112" s="82">
        <f t="shared" si="4"/>
      </c>
      <c r="O112" s="91" t="str">
        <f>IF(coco&lt;&gt;"","r^2= "&amp;TEXT(+coco,FIXED(,4)))</f>
        <v>r^2= -0.9698</v>
      </c>
      <c r="P112" s="93"/>
    </row>
    <row r="113" spans="1:16" ht="11.25">
      <c r="A113" s="89">
        <v>86</v>
      </c>
      <c r="B113" s="78">
        <f t="shared" si="6"/>
        <v>6.75917371341242</v>
      </c>
      <c r="C113" s="84"/>
      <c r="D113" s="84"/>
      <c r="E113" s="85"/>
      <c r="F113" s="85"/>
      <c r="G113" s="90">
        <f t="shared" si="7"/>
        <v>1.741110307529254E-07</v>
      </c>
      <c r="H113" s="72" t="e">
        <f>NA()</f>
        <v>#N/A</v>
      </c>
      <c r="J113" s="79">
        <f t="shared" si="5"/>
        <v>17</v>
      </c>
      <c r="K113" s="80">
        <f t="shared" si="2"/>
      </c>
      <c r="L113" s="81">
        <f t="shared" si="3"/>
      </c>
      <c r="M113" s="82">
        <f t="shared" si="4"/>
      </c>
      <c r="O113" s="96">
        <f>-b/m</f>
        <v>-5.310732583488333</v>
      </c>
      <c r="P113" s="97" t="s">
        <v>38</v>
      </c>
    </row>
    <row r="114" spans="1:16" ht="11.25">
      <c r="A114" s="89">
        <v>85</v>
      </c>
      <c r="B114" s="78">
        <f t="shared" si="6"/>
        <v>6.694791085881051</v>
      </c>
      <c r="C114" s="84"/>
      <c r="D114" s="84"/>
      <c r="E114" s="85"/>
      <c r="F114" s="85"/>
      <c r="G114" s="90">
        <f t="shared" si="7"/>
        <v>2.019337517320112E-07</v>
      </c>
      <c r="H114" s="72" t="e">
        <f>NA()</f>
        <v>#N/A</v>
      </c>
      <c r="J114" s="79">
        <f t="shared" si="5"/>
        <v>18</v>
      </c>
      <c r="K114" s="80">
        <f t="shared" si="2"/>
      </c>
      <c r="L114" s="81">
        <f t="shared" si="3"/>
      </c>
      <c r="M114" s="82">
        <f t="shared" si="4"/>
      </c>
      <c r="O114" s="98">
        <f>IF(coco&lt;&gt;"",coco,"")</f>
        <v>-0.9698396180877551</v>
      </c>
      <c r="P114" s="99" t="s">
        <v>39</v>
      </c>
    </row>
    <row r="115" spans="1:16" ht="11.25">
      <c r="A115" s="89">
        <v>84</v>
      </c>
      <c r="B115" s="78">
        <f t="shared" si="6"/>
        <v>6.633852191423734</v>
      </c>
      <c r="C115" s="84"/>
      <c r="D115" s="84"/>
      <c r="E115" s="85"/>
      <c r="F115" s="100"/>
      <c r="G115" s="90">
        <f t="shared" si="7"/>
        <v>2.32352745537534E-07</v>
      </c>
      <c r="H115" s="72" t="e">
        <f>NA()</f>
        <v>#N/A</v>
      </c>
      <c r="J115" s="79">
        <f t="shared" si="5"/>
        <v>19</v>
      </c>
      <c r="K115" s="80">
        <f t="shared" si="2"/>
      </c>
      <c r="L115" s="81">
        <f t="shared" si="3"/>
      </c>
      <c r="M115" s="82">
        <f t="shared" si="4"/>
      </c>
      <c r="O115" s="91" t="str">
        <f>"["&amp;drug&amp;"] pM"</f>
        <v>[Oxymetazoline] pM</v>
      </c>
      <c r="P115" s="95"/>
    </row>
    <row r="116" spans="1:16" ht="11.25">
      <c r="A116" s="89">
        <v>83</v>
      </c>
      <c r="B116" s="78">
        <f t="shared" si="6"/>
        <v>6.57592315234484</v>
      </c>
      <c r="C116" s="84"/>
      <c r="D116" s="84"/>
      <c r="E116" s="85"/>
      <c r="F116" s="85"/>
      <c r="G116" s="90">
        <f t="shared" si="7"/>
        <v>2.6550753313857395E-07</v>
      </c>
      <c r="H116" s="72" t="e">
        <f>NA()</f>
        <v>#N/A</v>
      </c>
      <c r="J116" s="79">
        <f t="shared" si="5"/>
        <v>20</v>
      </c>
      <c r="K116" s="80">
        <f t="shared" si="2"/>
      </c>
      <c r="L116" s="81">
        <f t="shared" si="3"/>
      </c>
      <c r="M116" s="82">
        <f t="shared" si="4"/>
      </c>
      <c r="O116" s="91" t="str">
        <f>"- Log ["&amp;drug&amp;"] M"</f>
        <v>- Log [Oxymetazoline] M</v>
      </c>
      <c r="P116" s="93"/>
    </row>
    <row r="117" spans="1:16" ht="11.25">
      <c r="A117" s="89">
        <v>82</v>
      </c>
      <c r="B117" s="78">
        <f t="shared" si="6"/>
        <v>6.52064400878271</v>
      </c>
      <c r="C117" s="84"/>
      <c r="D117" s="84"/>
      <c r="E117" s="85"/>
      <c r="F117" s="101"/>
      <c r="G117" s="90">
        <f t="shared" si="7"/>
        <v>3.0154767979439254E-07</v>
      </c>
      <c r="H117" s="72" t="e">
        <f>NA()</f>
        <v>#N/A</v>
      </c>
      <c r="J117" s="79">
        <f t="shared" si="5"/>
        <v>21</v>
      </c>
      <c r="K117" s="80">
        <f t="shared" si="2"/>
      </c>
      <c r="L117" s="81">
        <f t="shared" si="3"/>
      </c>
      <c r="M117" s="82">
        <f t="shared" si="4"/>
      </c>
      <c r="O117" s="74" t="str">
        <f>IF(b&lt;&gt;"","y= "&amp;TEXT(+m,FIXED(,4))&amp;"x "&amp;TEXT(b,FIXED(,4)))</f>
        <v>y= -0.5443x -2.8906</v>
      </c>
      <c r="P117" s="102"/>
    </row>
    <row r="118" spans="1:15" ht="11.25">
      <c r="A118" s="89">
        <v>81</v>
      </c>
      <c r="B118" s="78">
        <f t="shared" si="6"/>
        <v>6.467712688931659</v>
      </c>
      <c r="C118" s="84"/>
      <c r="D118" s="84"/>
      <c r="E118" s="85"/>
      <c r="F118" s="85"/>
      <c r="G118" s="90">
        <f t="shared" si="7"/>
        <v>3.406334640322847E-07</v>
      </c>
      <c r="H118" s="72" t="e">
        <f>NA()</f>
        <v>#N/A</v>
      </c>
      <c r="J118" s="79">
        <f t="shared" si="5"/>
        <v>22</v>
      </c>
      <c r="K118" s="80">
        <f t="shared" si="2"/>
      </c>
      <c r="L118" s="81">
        <f t="shared" si="3"/>
      </c>
      <c r="M118" s="82">
        <f t="shared" si="4"/>
      </c>
      <c r="O118" s="4" t="str">
        <f>"pH 6.0 "&amp;A2</f>
        <v>pH 6.0 y= -0.5443x -2.8906</v>
      </c>
    </row>
    <row r="119" spans="1:13" ht="11.25">
      <c r="A119" s="89">
        <v>80</v>
      </c>
      <c r="B119" s="78">
        <f t="shared" si="6"/>
        <v>6.416873094222524</v>
      </c>
      <c r="C119" s="84"/>
      <c r="D119" s="84"/>
      <c r="E119" s="85"/>
      <c r="F119" s="103"/>
      <c r="G119" s="90">
        <f t="shared" si="7"/>
        <v>3.8293662539823916E-07</v>
      </c>
      <c r="H119" s="72" t="e">
        <f>NA()</f>
        <v>#N/A</v>
      </c>
      <c r="J119" s="79">
        <f t="shared" si="5"/>
        <v>23</v>
      </c>
      <c r="K119" s="80">
        <f t="shared" si="2"/>
      </c>
      <c r="L119" s="81">
        <f t="shared" si="3"/>
      </c>
      <c r="M119" s="82">
        <f t="shared" si="4"/>
      </c>
    </row>
    <row r="120" spans="1:13" ht="11.25">
      <c r="A120" s="89">
        <v>77</v>
      </c>
      <c r="B120" s="78">
        <f t="shared" si="6"/>
        <v>6.274858249676208</v>
      </c>
      <c r="C120" s="84"/>
      <c r="D120" s="84"/>
      <c r="E120" s="85"/>
      <c r="F120" s="85"/>
      <c r="G120" s="90">
        <f t="shared" si="7"/>
        <v>5.310577490445204E-07</v>
      </c>
      <c r="H120" s="72" t="e">
        <f>NA()</f>
        <v>#N/A</v>
      </c>
      <c r="J120" s="79">
        <f t="shared" si="5"/>
        <v>24</v>
      </c>
      <c r="K120" s="80">
        <f t="shared" si="2"/>
      </c>
      <c r="L120" s="81">
        <f t="shared" si="3"/>
      </c>
      <c r="M120" s="82">
        <f t="shared" si="4"/>
      </c>
    </row>
    <row r="121" spans="1:13" ht="11.25">
      <c r="A121" s="89">
        <v>74</v>
      </c>
      <c r="B121" s="78">
        <f t="shared" si="6"/>
        <v>6.1453231468568745</v>
      </c>
      <c r="C121" s="84"/>
      <c r="D121" s="84"/>
      <c r="E121" s="85"/>
      <c r="F121" s="85"/>
      <c r="G121" s="90">
        <f t="shared" si="7"/>
        <v>7.156107453355942E-07</v>
      </c>
      <c r="H121" s="72" t="e">
        <f>NA()</f>
        <v>#N/A</v>
      </c>
      <c r="J121" s="79">
        <f t="shared" si="5"/>
        <v>25</v>
      </c>
      <c r="K121" s="80">
        <f t="shared" si="2"/>
      </c>
      <c r="L121" s="81">
        <f t="shared" si="3"/>
      </c>
      <c r="M121" s="82">
        <f t="shared" si="4"/>
      </c>
    </row>
    <row r="122" spans="1:13" ht="11.25">
      <c r="A122" s="89">
        <v>71</v>
      </c>
      <c r="B122" s="78">
        <f t="shared" si="6"/>
        <v>6.0251700037721445</v>
      </c>
      <c r="C122" s="84"/>
      <c r="D122" s="84"/>
      <c r="E122" s="85"/>
      <c r="F122" s="85"/>
      <c r="G122" s="90">
        <f t="shared" si="7"/>
        <v>9.436913977215717E-07</v>
      </c>
      <c r="H122" s="72" t="e">
        <f>NA()</f>
        <v>#N/A</v>
      </c>
      <c r="J122" s="79">
        <f t="shared" si="5"/>
        <v>26</v>
      </c>
      <c r="K122" s="80">
        <f t="shared" si="2"/>
      </c>
      <c r="L122" s="81">
        <f t="shared" si="3"/>
      </c>
      <c r="M122" s="82">
        <f t="shared" si="4"/>
      </c>
    </row>
    <row r="123" spans="1:13" ht="11.25">
      <c r="A123" s="89">
        <v>68</v>
      </c>
      <c r="B123" s="78">
        <f t="shared" si="6"/>
        <v>5.912175934800885</v>
      </c>
      <c r="C123" s="84"/>
      <c r="D123" s="84"/>
      <c r="E123" s="85"/>
      <c r="F123" s="85"/>
      <c r="G123" s="90">
        <f t="shared" si="7"/>
        <v>1.2241202017757898E-06</v>
      </c>
      <c r="H123" s="72" t="e">
        <f>NA()</f>
        <v>#N/A</v>
      </c>
      <c r="J123" s="79">
        <f t="shared" si="5"/>
        <v>27</v>
      </c>
      <c r="K123" s="80">
        <f t="shared" si="2"/>
      </c>
      <c r="L123" s="81">
        <f t="shared" si="3"/>
      </c>
      <c r="M123" s="82">
        <f t="shared" si="4"/>
      </c>
    </row>
    <row r="124" spans="1:13" ht="11.25">
      <c r="A124" s="89">
        <v>65</v>
      </c>
      <c r="B124" s="78">
        <f t="shared" si="6"/>
        <v>5.804671219722698</v>
      </c>
      <c r="C124" s="84"/>
      <c r="D124" s="84"/>
      <c r="E124" s="85"/>
      <c r="F124" s="85"/>
      <c r="G124" s="90">
        <f t="shared" si="7"/>
        <v>1.5679376195698268E-06</v>
      </c>
      <c r="H124" s="72" t="e">
        <f>NA()</f>
        <v>#N/A</v>
      </c>
      <c r="J124" s="79">
        <f t="shared" si="5"/>
        <v>28</v>
      </c>
      <c r="K124" s="80">
        <f t="shared" si="2"/>
      </c>
      <c r="L124" s="81">
        <f t="shared" si="3"/>
      </c>
      <c r="M124" s="82">
        <f t="shared" si="4"/>
      </c>
    </row>
    <row r="125" spans="1:13" ht="11.25">
      <c r="A125" s="89">
        <v>62</v>
      </c>
      <c r="B125" s="78">
        <f t="shared" si="6"/>
        <v>5.70134884737157</v>
      </c>
      <c r="C125" s="84"/>
      <c r="D125" s="84"/>
      <c r="E125" s="85"/>
      <c r="F125" s="85"/>
      <c r="G125" s="90">
        <f t="shared" si="7"/>
        <v>1.9890749711507224E-06</v>
      </c>
      <c r="H125" s="72" t="e">
        <f>NA()</f>
        <v>#N/A</v>
      </c>
      <c r="J125" s="79">
        <f t="shared" si="5"/>
        <v>29</v>
      </c>
      <c r="K125" s="80">
        <f t="shared" si="2"/>
      </c>
      <c r="L125" s="81">
        <f t="shared" si="3"/>
      </c>
      <c r="M125" s="82">
        <f t="shared" si="4"/>
      </c>
    </row>
    <row r="126" spans="1:13" ht="11.25">
      <c r="A126" s="89">
        <v>59</v>
      </c>
      <c r="B126" s="78">
        <f t="shared" si="6"/>
        <v>5.601144821695738</v>
      </c>
      <c r="C126" s="84"/>
      <c r="D126" s="84"/>
      <c r="E126" s="85"/>
      <c r="F126" s="85"/>
      <c r="G126" s="90">
        <f t="shared" si="7"/>
        <v>2.505273694442306E-06</v>
      </c>
      <c r="H126" s="72" t="e">
        <f>NA()</f>
        <v>#N/A</v>
      </c>
      <c r="J126" s="79">
        <f t="shared" si="5"/>
        <v>30</v>
      </c>
      <c r="K126" s="80">
        <f t="shared" si="2"/>
      </c>
      <c r="L126" s="81">
        <f t="shared" si="3"/>
      </c>
      <c r="M126" s="82">
        <f t="shared" si="4"/>
      </c>
    </row>
    <row r="127" spans="1:13" ht="11.25">
      <c r="A127" s="89">
        <v>56</v>
      </c>
      <c r="B127" s="78">
        <f t="shared" si="6"/>
        <v>5.503158613759165</v>
      </c>
      <c r="C127" s="84"/>
      <c r="D127" s="84"/>
      <c r="E127" s="85"/>
      <c r="F127" s="85"/>
      <c r="G127" s="90">
        <f t="shared" si="7"/>
        <v>3.1393619214489734E-06</v>
      </c>
      <c r="H127" s="72" t="e">
        <f>NA()</f>
        <v>#N/A</v>
      </c>
      <c r="J127" s="79">
        <f t="shared" si="5"/>
        <v>31</v>
      </c>
      <c r="K127" s="80">
        <f t="shared" si="2"/>
      </c>
      <c r="L127" s="81">
        <f t="shared" si="3"/>
      </c>
      <c r="M127" s="82">
        <f t="shared" si="4"/>
      </c>
    </row>
    <row r="128" spans="1:13" ht="11.25">
      <c r="A128" s="89">
        <v>53</v>
      </c>
      <c r="B128" s="78">
        <f t="shared" si="6"/>
        <v>5.406597137359439</v>
      </c>
      <c r="C128" s="84"/>
      <c r="D128" s="84"/>
      <c r="E128" s="85"/>
      <c r="F128" s="85"/>
      <c r="G128" s="90">
        <f t="shared" si="7"/>
        <v>3.9210543546352246E-06</v>
      </c>
      <c r="H128" s="72" t="e">
        <f>NA()</f>
        <v>#N/A</v>
      </c>
      <c r="J128" s="79">
        <f t="shared" si="5"/>
        <v>32</v>
      </c>
      <c r="K128" s="80">
        <f t="shared" si="2"/>
      </c>
      <c r="L128" s="81">
        <f t="shared" si="3"/>
      </c>
      <c r="M128" s="82">
        <f t="shared" si="4"/>
      </c>
    </row>
    <row r="129" spans="1:13" ht="11.25">
      <c r="A129" s="89">
        <v>50</v>
      </c>
      <c r="B129" s="78">
        <f t="shared" si="6"/>
        <v>5.310732583488333</v>
      </c>
      <c r="C129" s="84"/>
      <c r="D129" s="84"/>
      <c r="E129" s="85"/>
      <c r="F129" s="85"/>
      <c r="G129" s="90">
        <f t="shared" si="7"/>
        <v>4.889533393326312E-06</v>
      </c>
      <c r="H129" s="72" t="e">
        <f>NA()</f>
        <v>#N/A</v>
      </c>
      <c r="J129" s="79">
        <f t="shared" si="5"/>
        <v>33</v>
      </c>
      <c r="K129" s="80">
        <f t="shared" si="2"/>
      </c>
      <c r="L129" s="81">
        <f t="shared" si="3"/>
      </c>
      <c r="M129" s="82">
        <f t="shared" si="4"/>
      </c>
    </row>
    <row r="130" spans="1:13" ht="11.25">
      <c r="A130" s="89">
        <v>47</v>
      </c>
      <c r="B130" s="78">
        <f t="shared" si="6"/>
        <v>5.214868029617228</v>
      </c>
      <c r="C130" s="84"/>
      <c r="D130" s="84"/>
      <c r="E130" s="85"/>
      <c r="F130" s="85"/>
      <c r="G130" s="90">
        <f t="shared" si="7"/>
        <v>6.097221472125507E-06</v>
      </c>
      <c r="H130" s="72" t="e">
        <f>NA()</f>
        <v>#N/A</v>
      </c>
      <c r="J130" s="79">
        <f t="shared" si="5"/>
        <v>34</v>
      </c>
      <c r="K130" s="80">
        <f t="shared" si="2"/>
      </c>
      <c r="L130" s="81">
        <f t="shared" si="3"/>
      </c>
      <c r="M130" s="82">
        <f t="shared" si="4"/>
      </c>
    </row>
    <row r="131" spans="1:13" ht="11.25">
      <c r="A131" s="89">
        <v>44</v>
      </c>
      <c r="B131" s="78">
        <f t="shared" si="6"/>
        <v>5.118306553217501</v>
      </c>
      <c r="C131" s="84"/>
      <c r="D131" s="84"/>
      <c r="E131" s="85"/>
      <c r="F131" s="85"/>
      <c r="G131" s="90">
        <f t="shared" si="7"/>
        <v>7.615412750314112E-06</v>
      </c>
      <c r="H131" s="72" t="e">
        <f>NA()</f>
        <v>#N/A</v>
      </c>
      <c r="J131" s="79">
        <f t="shared" si="5"/>
        <v>35</v>
      </c>
      <c r="K131" s="80">
        <f t="shared" si="2"/>
      </c>
      <c r="L131" s="81">
        <f t="shared" si="3"/>
      </c>
      <c r="M131" s="82">
        <f t="shared" si="4"/>
      </c>
    </row>
    <row r="132" spans="1:13" ht="11.25">
      <c r="A132" s="89">
        <v>41</v>
      </c>
      <c r="B132" s="78">
        <f aca="true" t="shared" si="8" ref="B132:B158">((LOG(A132/(100-A132))-b)/m)*-1</f>
        <v>5.020320345280928</v>
      </c>
      <c r="C132" s="84"/>
      <c r="D132" s="84"/>
      <c r="E132" s="85"/>
      <c r="F132" s="85"/>
      <c r="G132" s="90">
        <f aca="true" t="shared" si="9" ref="G132:G163">1/10^B132</f>
        <v>9.542884219592291E-06</v>
      </c>
      <c r="H132" s="72" t="e">
        <f>NA()</f>
        <v>#N/A</v>
      </c>
      <c r="J132" s="79">
        <f t="shared" si="5"/>
        <v>36</v>
      </c>
      <c r="K132" s="80">
        <f t="shared" si="2"/>
      </c>
      <c r="L132" s="81">
        <f t="shared" si="3"/>
      </c>
      <c r="M132" s="82">
        <f t="shared" si="4"/>
      </c>
    </row>
    <row r="133" spans="1:13" ht="11.25">
      <c r="A133" s="89">
        <v>38</v>
      </c>
      <c r="B133" s="78">
        <f t="shared" si="8"/>
        <v>4.920116319605096</v>
      </c>
      <c r="C133" s="84"/>
      <c r="D133" s="84"/>
      <c r="E133" s="85"/>
      <c r="F133" s="85"/>
      <c r="G133" s="90">
        <f t="shared" si="9"/>
        <v>1.2019424682932961E-05</v>
      </c>
      <c r="H133" s="72" t="e">
        <f>NA()</f>
        <v>#N/A</v>
      </c>
      <c r="J133" s="79">
        <f t="shared" si="5"/>
        <v>37</v>
      </c>
      <c r="K133" s="80">
        <f t="shared" si="2"/>
      </c>
      <c r="L133" s="81">
        <f t="shared" si="3"/>
      </c>
      <c r="M133" s="82">
        <f t="shared" si="4"/>
      </c>
    </row>
    <row r="134" spans="1:13" ht="11.25">
      <c r="A134" s="89">
        <v>35</v>
      </c>
      <c r="B134" s="78">
        <f t="shared" si="8"/>
        <v>4.816793947253968</v>
      </c>
      <c r="C134" s="84"/>
      <c r="D134" s="84"/>
      <c r="E134" s="85"/>
      <c r="F134" s="85"/>
      <c r="G134" s="90">
        <f t="shared" si="9"/>
        <v>1.524776018258452E-05</v>
      </c>
      <c r="H134" s="72" t="e">
        <f>NA()</f>
        <v>#N/A</v>
      </c>
      <c r="J134" s="79">
        <f t="shared" si="5"/>
        <v>38</v>
      </c>
      <c r="K134" s="80">
        <f t="shared" si="2"/>
      </c>
      <c r="L134" s="81">
        <f t="shared" si="3"/>
      </c>
      <c r="M134" s="82">
        <f t="shared" si="4"/>
      </c>
    </row>
    <row r="135" spans="1:13" ht="11.25">
      <c r="A135" s="89">
        <v>32</v>
      </c>
      <c r="B135" s="78">
        <f t="shared" si="8"/>
        <v>4.709289232175781</v>
      </c>
      <c r="C135" s="84"/>
      <c r="D135" s="84"/>
      <c r="E135" s="85"/>
      <c r="F135" s="85"/>
      <c r="G135" s="90">
        <f t="shared" si="9"/>
        <v>1.9530383347788315E-05</v>
      </c>
      <c r="H135" s="72" t="e">
        <f>NA()</f>
        <v>#N/A</v>
      </c>
      <c r="J135" s="79">
        <f t="shared" si="5"/>
        <v>39</v>
      </c>
      <c r="K135" s="80">
        <f t="shared" si="2"/>
      </c>
      <c r="L135" s="81">
        <f t="shared" si="3"/>
      </c>
      <c r="M135" s="82">
        <f t="shared" si="4"/>
      </c>
    </row>
    <row r="136" spans="1:13" ht="11.25">
      <c r="A136" s="89">
        <v>29</v>
      </c>
      <c r="B136" s="78">
        <f t="shared" si="8"/>
        <v>4.5962951632045215</v>
      </c>
      <c r="C136" s="84"/>
      <c r="D136" s="84"/>
      <c r="E136" s="85"/>
      <c r="F136" s="85"/>
      <c r="G136" s="90">
        <f t="shared" si="9"/>
        <v>2.5334062451109552E-05</v>
      </c>
      <c r="H136" s="72" t="e">
        <f>NA()</f>
        <v>#N/A</v>
      </c>
      <c r="J136" s="79">
        <f t="shared" si="5"/>
        <v>40</v>
      </c>
      <c r="K136" s="80">
        <f t="shared" si="2"/>
      </c>
      <c r="L136" s="81">
        <f t="shared" si="3"/>
      </c>
      <c r="M136" s="82">
        <f t="shared" si="4"/>
      </c>
    </row>
    <row r="137" spans="1:13" ht="11.25">
      <c r="A137" s="89">
        <v>26</v>
      </c>
      <c r="B137" s="78">
        <f t="shared" si="8"/>
        <v>4.476142020119792</v>
      </c>
      <c r="C137" s="84"/>
      <c r="D137" s="84"/>
      <c r="E137" s="85"/>
      <c r="F137" s="85"/>
      <c r="G137" s="90">
        <f t="shared" si="9"/>
        <v>3.3408577163331155E-05</v>
      </c>
      <c r="H137" s="72" t="e">
        <f>NA()</f>
        <v>#N/A</v>
      </c>
      <c r="J137" s="79">
        <f t="shared" si="5"/>
        <v>41</v>
      </c>
      <c r="K137" s="80">
        <f t="shared" si="2"/>
      </c>
      <c r="L137" s="81">
        <f t="shared" si="3"/>
      </c>
      <c r="M137" s="82">
        <f t="shared" si="4"/>
      </c>
    </row>
    <row r="138" spans="1:13" ht="11.25">
      <c r="A138" s="89">
        <v>23</v>
      </c>
      <c r="B138" s="78">
        <f t="shared" si="8"/>
        <v>4.346606917300458</v>
      </c>
      <c r="C138" s="84"/>
      <c r="D138" s="84"/>
      <c r="E138" s="85"/>
      <c r="F138" s="85"/>
      <c r="G138" s="90">
        <f t="shared" si="9"/>
        <v>4.501871377918432E-05</v>
      </c>
      <c r="H138" s="72" t="e">
        <f>NA()</f>
        <v>#N/A</v>
      </c>
      <c r="J138" s="79">
        <f t="shared" si="5"/>
        <v>42</v>
      </c>
      <c r="K138" s="80">
        <f t="shared" si="2"/>
      </c>
      <c r="L138" s="81">
        <f t="shared" si="3"/>
      </c>
      <c r="M138" s="82">
        <f t="shared" si="4"/>
      </c>
    </row>
    <row r="139" spans="1:13" ht="11.25">
      <c r="A139" s="89">
        <v>20</v>
      </c>
      <c r="B139" s="78">
        <f t="shared" si="8"/>
        <v>4.204592072754142</v>
      </c>
      <c r="C139" s="84"/>
      <c r="D139" s="84"/>
      <c r="E139" s="85"/>
      <c r="F139" s="85"/>
      <c r="G139" s="90">
        <f t="shared" si="9"/>
        <v>6.243209768611258E-05</v>
      </c>
      <c r="H139" s="72" t="e">
        <f>NA()</f>
        <v>#N/A</v>
      </c>
      <c r="J139" s="79">
        <f t="shared" si="5"/>
        <v>43</v>
      </c>
      <c r="K139" s="80">
        <f t="shared" si="2"/>
      </c>
      <c r="L139" s="81">
        <f t="shared" si="3"/>
      </c>
      <c r="M139" s="82">
        <f t="shared" si="4"/>
      </c>
    </row>
    <row r="140" spans="1:13" ht="11.25">
      <c r="A140" s="89">
        <v>19</v>
      </c>
      <c r="B140" s="78">
        <f t="shared" si="8"/>
        <v>4.153752478045008</v>
      </c>
      <c r="C140" s="84"/>
      <c r="D140" s="84"/>
      <c r="E140" s="85"/>
      <c r="F140" s="85"/>
      <c r="G140" s="90">
        <f t="shared" si="9"/>
        <v>7.018552000571265E-05</v>
      </c>
      <c r="H140" s="72" t="e">
        <f>NA()</f>
        <v>#N/A</v>
      </c>
      <c r="J140" s="79">
        <f t="shared" si="5"/>
        <v>44</v>
      </c>
      <c r="K140" s="80">
        <f t="shared" si="2"/>
      </c>
      <c r="L140" s="81">
        <f t="shared" si="3"/>
      </c>
      <c r="M140" s="82">
        <f t="shared" si="4"/>
      </c>
    </row>
    <row r="141" spans="1:13" ht="11.25">
      <c r="A141" s="89">
        <v>18</v>
      </c>
      <c r="B141" s="78">
        <f t="shared" si="8"/>
        <v>4.1008211581939555</v>
      </c>
      <c r="C141" s="84"/>
      <c r="D141" s="84"/>
      <c r="E141" s="85"/>
      <c r="F141" s="85"/>
      <c r="G141" s="90">
        <f t="shared" si="9"/>
        <v>7.928277485256822E-05</v>
      </c>
      <c r="H141" s="72" t="e">
        <f>NA()</f>
        <v>#N/A</v>
      </c>
      <c r="J141" s="79">
        <f t="shared" si="5"/>
        <v>45</v>
      </c>
      <c r="K141" s="80">
        <f t="shared" si="2"/>
      </c>
      <c r="L141" s="81">
        <f t="shared" si="3"/>
      </c>
      <c r="M141" s="82">
        <f t="shared" si="4"/>
      </c>
    </row>
    <row r="142" spans="1:13" ht="11.25">
      <c r="A142" s="89">
        <v>17</v>
      </c>
      <c r="B142" s="78">
        <f t="shared" si="8"/>
        <v>4.045542014631826</v>
      </c>
      <c r="C142" s="84"/>
      <c r="D142" s="84"/>
      <c r="E142" s="85"/>
      <c r="F142" s="85"/>
      <c r="G142" s="90">
        <f t="shared" si="9"/>
        <v>9.004466472887349E-05</v>
      </c>
      <c r="H142" s="72" t="e">
        <f>NA()</f>
        <v>#N/A</v>
      </c>
      <c r="J142" s="79">
        <f t="shared" si="5"/>
        <v>46</v>
      </c>
      <c r="K142" s="80">
        <f t="shared" si="2"/>
      </c>
      <c r="L142" s="81">
        <f t="shared" si="3"/>
      </c>
      <c r="M142" s="82">
        <f t="shared" si="4"/>
      </c>
    </row>
    <row r="143" spans="1:13" ht="11.25">
      <c r="A143" s="89">
        <v>16</v>
      </c>
      <c r="B143" s="78">
        <f t="shared" si="8"/>
        <v>3.987612975552933</v>
      </c>
      <c r="C143" s="84"/>
      <c r="D143" s="84"/>
      <c r="E143" s="85"/>
      <c r="F143" s="85"/>
      <c r="G143" s="90">
        <f t="shared" si="9"/>
        <v>0.00010289328300874791</v>
      </c>
      <c r="H143" s="72" t="e">
        <f>NA()</f>
        <v>#N/A</v>
      </c>
      <c r="J143" s="79">
        <f t="shared" si="5"/>
        <v>47</v>
      </c>
      <c r="K143" s="80">
        <f t="shared" si="2"/>
      </c>
      <c r="L143" s="81">
        <f t="shared" si="3"/>
      </c>
      <c r="M143" s="82">
        <f t="shared" si="4"/>
      </c>
    </row>
    <row r="144" spans="1:13" ht="12" thickBot="1">
      <c r="A144" s="89">
        <v>15</v>
      </c>
      <c r="B144" s="78">
        <f t="shared" si="8"/>
        <v>3.926674081095615</v>
      </c>
      <c r="C144" s="84"/>
      <c r="D144" s="84"/>
      <c r="E144" s="85"/>
      <c r="F144" s="85"/>
      <c r="G144" s="90">
        <f t="shared" si="9"/>
        <v>0.00011839297095901584</v>
      </c>
      <c r="H144" s="72" t="e">
        <f>NA()</f>
        <v>#N/A</v>
      </c>
      <c r="J144" s="104">
        <f t="shared" si="5"/>
        <v>48</v>
      </c>
      <c r="K144" s="105">
        <f t="shared" si="2"/>
      </c>
      <c r="L144" s="106">
        <f t="shared" si="3"/>
      </c>
      <c r="M144" s="107">
        <f t="shared" si="4"/>
      </c>
    </row>
    <row r="145" spans="1:8" ht="11.25">
      <c r="A145" s="89">
        <v>14</v>
      </c>
      <c r="B145" s="78">
        <f t="shared" si="8"/>
        <v>3.862291453564246</v>
      </c>
      <c r="C145" s="84"/>
      <c r="D145" s="84"/>
      <c r="E145" s="85"/>
      <c r="F145" s="85"/>
      <c r="G145" s="90">
        <f t="shared" si="9"/>
        <v>0.000137312016941531</v>
      </c>
      <c r="H145" s="72" t="e">
        <f>NA()</f>
        <v>#N/A</v>
      </c>
    </row>
    <row r="146" spans="1:8" ht="11.25">
      <c r="A146" s="89">
        <v>13</v>
      </c>
      <c r="B146" s="78">
        <f t="shared" si="8"/>
        <v>3.7939353188063474</v>
      </c>
      <c r="C146" s="84"/>
      <c r="D146" s="84"/>
      <c r="E146" s="85"/>
      <c r="F146" s="85"/>
      <c r="G146" s="90">
        <f t="shared" si="9"/>
        <v>0.000160718059894773</v>
      </c>
      <c r="H146" s="72" t="e">
        <f>NA()</f>
        <v>#N/A</v>
      </c>
    </row>
    <row r="147" spans="1:8" ht="11.25">
      <c r="A147" s="89">
        <v>12</v>
      </c>
      <c r="B147" s="78">
        <f t="shared" si="8"/>
        <v>3.7209492143976246</v>
      </c>
      <c r="C147" s="84"/>
      <c r="D147" s="84"/>
      <c r="E147" s="85"/>
      <c r="F147" s="85"/>
      <c r="G147" s="90">
        <f t="shared" si="9"/>
        <v>0.00019013006015389095</v>
      </c>
      <c r="H147" s="72" t="e">
        <f>NA()</f>
        <v>#N/A</v>
      </c>
    </row>
    <row r="148" spans="1:8" ht="11.25">
      <c r="A148" s="89">
        <v>11</v>
      </c>
      <c r="B148" s="78">
        <f t="shared" si="8"/>
        <v>3.642505769879245</v>
      </c>
      <c r="C148" s="84"/>
      <c r="D148" s="84"/>
      <c r="E148" s="85"/>
      <c r="F148" s="85"/>
      <c r="G148" s="90">
        <f t="shared" si="9"/>
        <v>0.00022776879811184492</v>
      </c>
      <c r="H148" s="72" t="e">
        <f>NA()</f>
        <v>#N/A</v>
      </c>
    </row>
    <row r="149" spans="1:8" ht="11.25">
      <c r="A149" s="89">
        <v>10</v>
      </c>
      <c r="B149" s="78">
        <f t="shared" si="8"/>
        <v>3.557541353446094</v>
      </c>
      <c r="C149" s="84"/>
      <c r="D149" s="84"/>
      <c r="E149" s="85"/>
      <c r="F149" s="85"/>
      <c r="G149" s="90">
        <f t="shared" si="9"/>
        <v>0.00027698652805093735</v>
      </c>
      <c r="H149" s="72" t="e">
        <f>NA()</f>
        <v>#N/A</v>
      </c>
    </row>
    <row r="150" spans="1:8" ht="11.25">
      <c r="A150" s="89">
        <v>9</v>
      </c>
      <c r="B150" s="78">
        <f t="shared" si="8"/>
        <v>3.464656169999266</v>
      </c>
      <c r="C150" s="84"/>
      <c r="D150" s="84"/>
      <c r="E150" s="85"/>
      <c r="F150" s="85"/>
      <c r="G150" s="90">
        <f t="shared" si="9"/>
        <v>0.0003430392625099837</v>
      </c>
      <c r="H150" s="72" t="e">
        <f>NA()</f>
        <v>#N/A</v>
      </c>
    </row>
    <row r="151" spans="1:8" ht="11.25">
      <c r="A151" s="89">
        <v>8</v>
      </c>
      <c r="B151" s="78">
        <f t="shared" si="8"/>
        <v>3.3619552726501</v>
      </c>
      <c r="C151" s="84"/>
      <c r="D151" s="84"/>
      <c r="E151" s="85"/>
      <c r="F151" s="85"/>
      <c r="G151" s="90">
        <f t="shared" si="9"/>
        <v>0.00043455497604487543</v>
      </c>
      <c r="H151" s="72" t="e">
        <f>NA()</f>
        <v>#N/A</v>
      </c>
    </row>
    <row r="152" spans="1:8" ht="11.25">
      <c r="A152" s="89">
        <v>7</v>
      </c>
      <c r="B152" s="78">
        <f t="shared" si="8"/>
        <v>3.246782853591294</v>
      </c>
      <c r="C152" s="84"/>
      <c r="D152" s="84"/>
      <c r="E152" s="85"/>
      <c r="F152" s="85"/>
      <c r="G152" s="90">
        <f t="shared" si="9"/>
        <v>0.0005665224783888447</v>
      </c>
      <c r="H152" s="72" t="e">
        <f>NA()</f>
        <v>#N/A</v>
      </c>
    </row>
    <row r="153" spans="1:8" ht="11.25">
      <c r="A153" s="89">
        <v>6</v>
      </c>
      <c r="B153" s="78">
        <f t="shared" si="8"/>
        <v>3.1152503238528815</v>
      </c>
      <c r="C153" s="84"/>
      <c r="D153" s="84"/>
      <c r="E153" s="85"/>
      <c r="F153" s="85"/>
      <c r="G153" s="90">
        <f t="shared" si="9"/>
        <v>0.000766919315804564</v>
      </c>
      <c r="H153" s="72" t="e">
        <f>NA()</f>
        <v>#N/A</v>
      </c>
    </row>
    <row r="154" spans="1:8" ht="11.25">
      <c r="A154" s="89">
        <v>5</v>
      </c>
      <c r="B154" s="78">
        <f t="shared" si="8"/>
        <v>2.9613302288471792</v>
      </c>
      <c r="C154" s="84"/>
      <c r="D154" s="84"/>
      <c r="E154" s="85"/>
      <c r="F154" s="85"/>
      <c r="G154" s="90">
        <f t="shared" si="9"/>
        <v>0.0010931248598780498</v>
      </c>
      <c r="H154" s="72" t="e">
        <f>NA()</f>
        <v>#N/A</v>
      </c>
    </row>
    <row r="155" spans="1:8" ht="11.25">
      <c r="A155" s="89">
        <v>4</v>
      </c>
      <c r="B155" s="78">
        <f t="shared" si="8"/>
        <v>2.774926202365928</v>
      </c>
      <c r="C155" s="84"/>
      <c r="D155" s="84"/>
      <c r="E155" s="85"/>
      <c r="F155" s="85"/>
      <c r="G155" s="90">
        <f t="shared" si="9"/>
        <v>0.0016790893136916774</v>
      </c>
      <c r="H155" s="72" t="e">
        <f>NA()</f>
        <v>#N/A</v>
      </c>
    </row>
    <row r="156" spans="1:8" ht="11.25">
      <c r="A156" s="89">
        <v>3</v>
      </c>
      <c r="B156" s="78">
        <f t="shared" si="8"/>
        <v>2.537112717480447</v>
      </c>
      <c r="C156" s="84"/>
      <c r="D156" s="84"/>
      <c r="E156" s="85"/>
      <c r="F156" s="85"/>
      <c r="G156" s="90">
        <f t="shared" si="9"/>
        <v>0.00290326903760843</v>
      </c>
      <c r="H156" s="72" t="e">
        <f>NA()</f>
        <v>#N/A</v>
      </c>
    </row>
    <row r="157" spans="1:8" ht="11.25">
      <c r="A157" s="89">
        <v>2</v>
      </c>
      <c r="B157" s="78">
        <f t="shared" si="8"/>
        <v>2.2054035761913915</v>
      </c>
      <c r="C157" s="84"/>
      <c r="D157" s="84"/>
      <c r="E157" s="85"/>
      <c r="F157" s="85"/>
      <c r="G157" s="90">
        <f t="shared" si="9"/>
        <v>0.0062315548756019905</v>
      </c>
      <c r="H157" s="72" t="e">
        <f>NA()</f>
        <v>#N/A</v>
      </c>
    </row>
    <row r="158" spans="1:8" ht="11.25">
      <c r="A158" s="89">
        <v>1</v>
      </c>
      <c r="B158" s="78">
        <f t="shared" si="8"/>
        <v>1.6442326247013603</v>
      </c>
      <c r="C158" s="84"/>
      <c r="D158" s="84"/>
      <c r="E158" s="85"/>
      <c r="F158" s="85"/>
      <c r="G158" s="90">
        <f t="shared" si="9"/>
        <v>0.022686493511926302</v>
      </c>
      <c r="H158" s="72" t="e">
        <f>NA()</f>
        <v>#N/A</v>
      </c>
    </row>
    <row r="159" spans="1:8" ht="11.25">
      <c r="A159" s="69" t="e">
        <f>NA()</f>
        <v>#N/A</v>
      </c>
      <c r="B159" s="78">
        <f aca="true" t="shared" si="10" ref="B159:B206">IF(A19&lt;&gt;"",A19,NA())*-1</f>
        <v>10</v>
      </c>
      <c r="C159" s="84" t="e">
        <f aca="true" t="shared" si="11" ref="C159:C206">IF(D19="",NA(),IF(E19&lt;&gt;"",LOG(D19/(100-D19)),NA()))</f>
        <v>#N/A</v>
      </c>
      <c r="D159" s="84">
        <f aca="true" t="shared" si="12" ref="D159:D206">IF(D19="",NA(),IF(E19="",LOG(D19/(100-D19)),NA()))</f>
        <v>1.2677356483687783</v>
      </c>
      <c r="E159" s="84" t="e">
        <f aca="true" t="shared" si="13" ref="E159:E206">IF(D19="",NA(),IF(E19&lt;&gt;"",(B19-O$102)/O$104*100,NA()))</f>
        <v>#N/A</v>
      </c>
      <c r="F159" s="84">
        <f aca="true" t="shared" si="14" ref="F159:F206">IF(D19="",NA(),IF(E19="",(B19-O$102)/O$104*100,NA()))</f>
        <v>94.87810855282352</v>
      </c>
      <c r="G159" s="90">
        <f t="shared" si="9"/>
        <v>1E-10</v>
      </c>
      <c r="H159" s="72" t="e">
        <f>NA()</f>
        <v>#N/A</v>
      </c>
    </row>
    <row r="160" spans="1:8" ht="11.25">
      <c r="A160" s="69" t="e">
        <f>NA()</f>
        <v>#N/A</v>
      </c>
      <c r="B160" s="78">
        <f t="shared" si="10"/>
        <v>10</v>
      </c>
      <c r="C160" s="84" t="e">
        <f t="shared" si="11"/>
        <v>#N/A</v>
      </c>
      <c r="D160" s="84">
        <f t="shared" si="12"/>
        <v>1.0728405900427187</v>
      </c>
      <c r="E160" s="84" t="e">
        <f t="shared" si="13"/>
        <v>#N/A</v>
      </c>
      <c r="F160" s="84">
        <f t="shared" si="14"/>
        <v>92.20338191875459</v>
      </c>
      <c r="G160" s="90">
        <f t="shared" si="9"/>
        <v>1E-10</v>
      </c>
      <c r="H160" s="72" t="e">
        <f>NA()</f>
        <v>#N/A</v>
      </c>
    </row>
    <row r="161" spans="1:8" ht="11.25">
      <c r="A161" s="69" t="e">
        <f>NA()</f>
        <v>#N/A</v>
      </c>
      <c r="B161" s="78">
        <f t="shared" si="10"/>
        <v>9</v>
      </c>
      <c r="C161" s="84">
        <f t="shared" si="11"/>
        <v>2.2519925728071115</v>
      </c>
      <c r="D161" s="84" t="e">
        <f t="shared" si="12"/>
        <v>#N/A</v>
      </c>
      <c r="E161" s="84">
        <f t="shared" si="13"/>
        <v>99.4433487764176</v>
      </c>
      <c r="F161" s="84" t="e">
        <f t="shared" si="14"/>
        <v>#N/A</v>
      </c>
      <c r="G161" s="90">
        <f t="shared" si="9"/>
        <v>1E-09</v>
      </c>
      <c r="H161" s="72" t="e">
        <f>NA()</f>
        <v>#N/A</v>
      </c>
    </row>
    <row r="162" spans="1:8" ht="11.25">
      <c r="A162" s="69" t="e">
        <f>NA()</f>
        <v>#N/A</v>
      </c>
      <c r="B162" s="78">
        <f t="shared" si="10"/>
        <v>9</v>
      </c>
      <c r="C162" s="84" t="e">
        <f t="shared" si="11"/>
        <v>#N/A</v>
      </c>
      <c r="D162" s="84" t="e">
        <f t="shared" si="12"/>
        <v>#N/A</v>
      </c>
      <c r="E162" s="84" t="e">
        <f t="shared" si="13"/>
        <v>#N/A</v>
      </c>
      <c r="F162" s="84" t="e">
        <f t="shared" si="14"/>
        <v>#N/A</v>
      </c>
      <c r="G162" s="90">
        <f t="shared" si="9"/>
        <v>1E-09</v>
      </c>
      <c r="H162" s="72" t="e">
        <f>NA()</f>
        <v>#N/A</v>
      </c>
    </row>
    <row r="163" spans="1:8" ht="11.25">
      <c r="A163" s="69" t="e">
        <f>NA()</f>
        <v>#N/A</v>
      </c>
      <c r="B163" s="78">
        <f t="shared" si="10"/>
        <v>8</v>
      </c>
      <c r="C163" s="84" t="e">
        <f t="shared" si="11"/>
        <v>#N/A</v>
      </c>
      <c r="D163" s="84" t="e">
        <f t="shared" si="12"/>
        <v>#N/A</v>
      </c>
      <c r="E163" s="84" t="e">
        <f t="shared" si="13"/>
        <v>#N/A</v>
      </c>
      <c r="F163" s="84" t="e">
        <f t="shared" si="14"/>
        <v>#N/A</v>
      </c>
      <c r="G163" s="90">
        <f t="shared" si="9"/>
        <v>1E-08</v>
      </c>
      <c r="H163" s="72" t="e">
        <f>NA()</f>
        <v>#N/A</v>
      </c>
    </row>
    <row r="164" spans="1:8" ht="11.25">
      <c r="A164" s="69" t="e">
        <f>NA()</f>
        <v>#N/A</v>
      </c>
      <c r="B164" s="78">
        <f t="shared" si="10"/>
        <v>8</v>
      </c>
      <c r="C164" s="84">
        <f t="shared" si="11"/>
        <v>1.0223646118598113</v>
      </c>
      <c r="D164" s="84" t="e">
        <f t="shared" si="12"/>
        <v>#N/A</v>
      </c>
      <c r="E164" s="84">
        <f t="shared" si="13"/>
        <v>91.32581017843181</v>
      </c>
      <c r="F164" s="84" t="e">
        <f t="shared" si="14"/>
        <v>#N/A</v>
      </c>
      <c r="G164" s="90">
        <f aca="true" t="shared" si="15" ref="G164:G195">1/10^B164</f>
        <v>1E-08</v>
      </c>
      <c r="H164" s="72" t="e">
        <f>NA()</f>
        <v>#N/A</v>
      </c>
    </row>
    <row r="165" spans="1:8" ht="11.25">
      <c r="A165" s="69" t="e">
        <f>NA()</f>
        <v>#N/A</v>
      </c>
      <c r="B165" s="78">
        <f t="shared" si="10"/>
        <v>7</v>
      </c>
      <c r="C165" s="84">
        <f t="shared" si="11"/>
        <v>0.7892019287423896</v>
      </c>
      <c r="D165" s="84" t="e">
        <f t="shared" si="12"/>
        <v>#N/A</v>
      </c>
      <c r="E165" s="84">
        <f t="shared" si="13"/>
        <v>86.02303625818347</v>
      </c>
      <c r="F165" s="84" t="e">
        <f t="shared" si="14"/>
        <v>#N/A</v>
      </c>
      <c r="G165" s="90">
        <f t="shared" si="15"/>
        <v>1E-07</v>
      </c>
      <c r="H165" s="72" t="e">
        <f>NA()</f>
        <v>#N/A</v>
      </c>
    </row>
    <row r="166" spans="1:8" ht="11.25">
      <c r="A166" s="69" t="e">
        <f>NA()</f>
        <v>#N/A</v>
      </c>
      <c r="B166" s="78">
        <f t="shared" si="10"/>
        <v>7</v>
      </c>
      <c r="C166" s="84">
        <f t="shared" si="11"/>
        <v>0.842433985139734</v>
      </c>
      <c r="D166" s="84" t="e">
        <f t="shared" si="12"/>
        <v>#N/A</v>
      </c>
      <c r="E166" s="84">
        <f t="shared" si="13"/>
        <v>87.43275256444667</v>
      </c>
      <c r="F166" s="84" t="e">
        <f t="shared" si="14"/>
        <v>#N/A</v>
      </c>
      <c r="G166" s="90">
        <f t="shared" si="15"/>
        <v>1E-07</v>
      </c>
      <c r="H166" s="72" t="e">
        <f>NA()</f>
        <v>#N/A</v>
      </c>
    </row>
    <row r="167" spans="1:8" ht="11.25">
      <c r="A167" s="69" t="e">
        <f>NA()</f>
        <v>#N/A</v>
      </c>
      <c r="B167" s="78">
        <f t="shared" si="10"/>
        <v>6</v>
      </c>
      <c r="C167" s="84">
        <f t="shared" si="11"/>
        <v>0.5626283627771599</v>
      </c>
      <c r="D167" s="84" t="e">
        <f t="shared" si="12"/>
        <v>#N/A</v>
      </c>
      <c r="E167" s="84">
        <f t="shared" si="13"/>
        <v>78.50766124797237</v>
      </c>
      <c r="F167" s="84" t="e">
        <f t="shared" si="14"/>
        <v>#N/A</v>
      </c>
      <c r="G167" s="90">
        <f t="shared" si="15"/>
        <v>1E-06</v>
      </c>
      <c r="H167" s="72" t="e">
        <f>NA()</f>
        <v>#N/A</v>
      </c>
    </row>
    <row r="168" spans="1:8" ht="11.25">
      <c r="A168" s="69" t="e">
        <f>NA()</f>
        <v>#N/A</v>
      </c>
      <c r="B168" s="78">
        <f t="shared" si="10"/>
        <v>6</v>
      </c>
      <c r="C168" s="84">
        <f t="shared" si="11"/>
        <v>0.6693186650550251</v>
      </c>
      <c r="D168" s="84" t="e">
        <f t="shared" si="12"/>
        <v>#N/A</v>
      </c>
      <c r="E168" s="84">
        <f t="shared" si="13"/>
        <v>82.36337538364589</v>
      </c>
      <c r="F168" s="84" t="e">
        <f t="shared" si="14"/>
        <v>#N/A</v>
      </c>
      <c r="G168" s="90">
        <f t="shared" si="15"/>
        <v>1E-06</v>
      </c>
      <c r="H168" s="72" t="e">
        <f>NA()</f>
        <v>#N/A</v>
      </c>
    </row>
    <row r="169" spans="1:8" ht="11.25">
      <c r="A169" s="69" t="e">
        <f>NA()</f>
        <v>#N/A</v>
      </c>
      <c r="B169" s="78">
        <f t="shared" si="10"/>
        <v>5</v>
      </c>
      <c r="C169" s="84">
        <f t="shared" si="11"/>
        <v>-0.12416720912118762</v>
      </c>
      <c r="D169" s="84" t="e">
        <f t="shared" si="12"/>
        <v>#N/A</v>
      </c>
      <c r="E169" s="84">
        <f t="shared" si="13"/>
        <v>42.90065467785415</v>
      </c>
      <c r="F169" s="84" t="e">
        <f t="shared" si="14"/>
        <v>#N/A</v>
      </c>
      <c r="G169" s="90">
        <f t="shared" si="15"/>
        <v>1E-05</v>
      </c>
      <c r="H169" s="72" t="e">
        <f>NA()</f>
        <v>#N/A</v>
      </c>
    </row>
    <row r="170" spans="1:8" ht="11.25">
      <c r="A170" s="69" t="e">
        <f>NA()</f>
        <v>#N/A</v>
      </c>
      <c r="B170" s="78">
        <f t="shared" si="10"/>
        <v>5</v>
      </c>
      <c r="C170" s="84">
        <f t="shared" si="11"/>
        <v>-0.009883310829218355</v>
      </c>
      <c r="D170" s="84" t="e">
        <f t="shared" si="12"/>
        <v>#N/A</v>
      </c>
      <c r="E170" s="84">
        <f t="shared" si="13"/>
        <v>49.4310954475966</v>
      </c>
      <c r="F170" s="84" t="e">
        <f t="shared" si="14"/>
        <v>#N/A</v>
      </c>
      <c r="G170" s="90">
        <f t="shared" si="15"/>
        <v>1E-05</v>
      </c>
      <c r="H170" s="72" t="e">
        <f>NA()</f>
        <v>#N/A</v>
      </c>
    </row>
    <row r="171" spans="1:8" ht="11.25">
      <c r="A171" s="69" t="e">
        <f>NA()</f>
        <v>#N/A</v>
      </c>
      <c r="B171" s="78">
        <f t="shared" si="10"/>
        <v>4</v>
      </c>
      <c r="C171" s="84">
        <f t="shared" si="11"/>
        <v>-0.8459037115006572</v>
      </c>
      <c r="D171" s="84" t="e">
        <f t="shared" si="12"/>
        <v>#N/A</v>
      </c>
      <c r="E171" s="84">
        <f t="shared" si="13"/>
        <v>12.479723658260495</v>
      </c>
      <c r="F171" s="84" t="e">
        <f t="shared" si="14"/>
        <v>#N/A</v>
      </c>
      <c r="G171" s="90">
        <f t="shared" si="15"/>
        <v>0.0001</v>
      </c>
      <c r="H171" s="72" t="e">
        <f>NA()</f>
        <v>#N/A</v>
      </c>
    </row>
    <row r="172" spans="1:8" ht="11.25">
      <c r="A172" s="69" t="e">
        <f>NA()</f>
        <v>#N/A</v>
      </c>
      <c r="B172" s="78">
        <f t="shared" si="10"/>
        <v>4</v>
      </c>
      <c r="C172" s="84">
        <f t="shared" si="11"/>
        <v>-0.8620910304969257</v>
      </c>
      <c r="D172" s="84" t="e">
        <f t="shared" si="12"/>
        <v>#N/A</v>
      </c>
      <c r="E172" s="84">
        <f t="shared" si="13"/>
        <v>12.078281266410707</v>
      </c>
      <c r="F172" s="84" t="e">
        <f t="shared" si="14"/>
        <v>#N/A</v>
      </c>
      <c r="G172" s="90">
        <f t="shared" si="15"/>
        <v>0.0001</v>
      </c>
      <c r="H172" s="72" t="e">
        <f>NA()</f>
        <v>#N/A</v>
      </c>
    </row>
    <row r="173" spans="1:8" ht="11.25">
      <c r="A173" s="69" t="e">
        <f>NA()</f>
        <v>#N/A</v>
      </c>
      <c r="B173" s="78">
        <f t="shared" si="10"/>
        <v>3</v>
      </c>
      <c r="C173" s="84" t="e">
        <f t="shared" si="11"/>
        <v>#N/A</v>
      </c>
      <c r="D173" s="84">
        <f t="shared" si="12"/>
        <v>-2.2774360221980086</v>
      </c>
      <c r="E173" s="84" t="e">
        <f t="shared" si="13"/>
        <v>#N/A</v>
      </c>
      <c r="F173" s="84">
        <f t="shared" si="14"/>
        <v>0.5251426637569873</v>
      </c>
      <c r="G173" s="90">
        <f t="shared" si="15"/>
        <v>0.001</v>
      </c>
      <c r="H173" s="72" t="e">
        <f>NA()</f>
        <v>#N/A</v>
      </c>
    </row>
    <row r="174" spans="1:8" ht="11.25">
      <c r="A174" s="69" t="e">
        <f>NA()</f>
        <v>#N/A</v>
      </c>
      <c r="B174" s="78">
        <f t="shared" si="10"/>
        <v>3</v>
      </c>
      <c r="C174" s="84" t="e">
        <f t="shared" si="11"/>
        <v>#N/A</v>
      </c>
      <c r="D174" s="84" t="e">
        <f t="shared" si="12"/>
        <v>#N/A</v>
      </c>
      <c r="E174" s="84" t="e">
        <f t="shared" si="13"/>
        <v>#N/A</v>
      </c>
      <c r="F174" s="84" t="e">
        <f t="shared" si="14"/>
        <v>#N/A</v>
      </c>
      <c r="G174" s="90">
        <f t="shared" si="15"/>
        <v>0.001</v>
      </c>
      <c r="H174" s="72" t="e">
        <f>NA()</f>
        <v>#N/A</v>
      </c>
    </row>
    <row r="175" spans="1:8" ht="11.25">
      <c r="A175" s="69" t="e">
        <f>NA()</f>
        <v>#N/A</v>
      </c>
      <c r="B175" s="78" t="e">
        <f t="shared" si="10"/>
        <v>#N/A</v>
      </c>
      <c r="C175" s="84" t="e">
        <f t="shared" si="11"/>
        <v>#N/A</v>
      </c>
      <c r="D175" s="84" t="e">
        <f t="shared" si="12"/>
        <v>#N/A</v>
      </c>
      <c r="E175" s="84" t="e">
        <f t="shared" si="13"/>
        <v>#N/A</v>
      </c>
      <c r="F175" s="84" t="e">
        <f t="shared" si="14"/>
        <v>#N/A</v>
      </c>
      <c r="G175" s="90" t="e">
        <f t="shared" si="15"/>
        <v>#N/A</v>
      </c>
      <c r="H175" s="72" t="e">
        <f>NA()</f>
        <v>#N/A</v>
      </c>
    </row>
    <row r="176" spans="1:8" ht="11.25">
      <c r="A176" s="69" t="e">
        <f>NA()</f>
        <v>#N/A</v>
      </c>
      <c r="B176" s="78" t="e">
        <f t="shared" si="10"/>
        <v>#N/A</v>
      </c>
      <c r="C176" s="84" t="e">
        <f t="shared" si="11"/>
        <v>#N/A</v>
      </c>
      <c r="D176" s="84" t="e">
        <f t="shared" si="12"/>
        <v>#N/A</v>
      </c>
      <c r="E176" s="84" t="e">
        <f t="shared" si="13"/>
        <v>#N/A</v>
      </c>
      <c r="F176" s="84" t="e">
        <f t="shared" si="14"/>
        <v>#N/A</v>
      </c>
      <c r="G176" s="90" t="e">
        <f t="shared" si="15"/>
        <v>#N/A</v>
      </c>
      <c r="H176" s="72" t="e">
        <f>NA()</f>
        <v>#N/A</v>
      </c>
    </row>
    <row r="177" spans="1:8" ht="11.25">
      <c r="A177" s="69" t="e">
        <f>NA()</f>
        <v>#N/A</v>
      </c>
      <c r="B177" s="78" t="e">
        <f t="shared" si="10"/>
        <v>#N/A</v>
      </c>
      <c r="C177" s="84" t="e">
        <f t="shared" si="11"/>
        <v>#N/A</v>
      </c>
      <c r="D177" s="84" t="e">
        <f t="shared" si="12"/>
        <v>#N/A</v>
      </c>
      <c r="E177" s="84" t="e">
        <f t="shared" si="13"/>
        <v>#N/A</v>
      </c>
      <c r="F177" s="84" t="e">
        <f t="shared" si="14"/>
        <v>#N/A</v>
      </c>
      <c r="G177" s="90" t="e">
        <f t="shared" si="15"/>
        <v>#N/A</v>
      </c>
      <c r="H177" s="72" t="e">
        <f>NA()</f>
        <v>#N/A</v>
      </c>
    </row>
    <row r="178" spans="1:8" ht="11.25">
      <c r="A178" s="69" t="e">
        <f>NA()</f>
        <v>#N/A</v>
      </c>
      <c r="B178" s="78" t="e">
        <f t="shared" si="10"/>
        <v>#N/A</v>
      </c>
      <c r="C178" s="84" t="e">
        <f t="shared" si="11"/>
        <v>#N/A</v>
      </c>
      <c r="D178" s="84" t="e">
        <f t="shared" si="12"/>
        <v>#N/A</v>
      </c>
      <c r="E178" s="84" t="e">
        <f t="shared" si="13"/>
        <v>#N/A</v>
      </c>
      <c r="F178" s="84" t="e">
        <f t="shared" si="14"/>
        <v>#N/A</v>
      </c>
      <c r="G178" s="90" t="e">
        <f t="shared" si="15"/>
        <v>#N/A</v>
      </c>
      <c r="H178" s="72" t="e">
        <f>NA()</f>
        <v>#N/A</v>
      </c>
    </row>
    <row r="179" spans="1:8" ht="11.25">
      <c r="A179" s="69" t="e">
        <f>NA()</f>
        <v>#N/A</v>
      </c>
      <c r="B179" s="78" t="e">
        <f t="shared" si="10"/>
        <v>#N/A</v>
      </c>
      <c r="C179" s="84" t="e">
        <f t="shared" si="11"/>
        <v>#N/A</v>
      </c>
      <c r="D179" s="84" t="e">
        <f t="shared" si="12"/>
        <v>#N/A</v>
      </c>
      <c r="E179" s="84" t="e">
        <f t="shared" si="13"/>
        <v>#N/A</v>
      </c>
      <c r="F179" s="84" t="e">
        <f t="shared" si="14"/>
        <v>#N/A</v>
      </c>
      <c r="G179" s="90" t="e">
        <f t="shared" si="15"/>
        <v>#N/A</v>
      </c>
      <c r="H179" s="72" t="e">
        <f>NA()</f>
        <v>#N/A</v>
      </c>
    </row>
    <row r="180" spans="1:8" ht="11.25">
      <c r="A180" s="69" t="e">
        <f>NA()</f>
        <v>#N/A</v>
      </c>
      <c r="B180" s="78" t="e">
        <f t="shared" si="10"/>
        <v>#N/A</v>
      </c>
      <c r="C180" s="84" t="e">
        <f t="shared" si="11"/>
        <v>#N/A</v>
      </c>
      <c r="D180" s="84" t="e">
        <f t="shared" si="12"/>
        <v>#N/A</v>
      </c>
      <c r="E180" s="84" t="e">
        <f t="shared" si="13"/>
        <v>#N/A</v>
      </c>
      <c r="F180" s="84" t="e">
        <f t="shared" si="14"/>
        <v>#N/A</v>
      </c>
      <c r="G180" s="90" t="e">
        <f t="shared" si="15"/>
        <v>#N/A</v>
      </c>
      <c r="H180" s="72" t="e">
        <f>NA()</f>
        <v>#N/A</v>
      </c>
    </row>
    <row r="181" spans="1:8" ht="11.25">
      <c r="A181" s="69" t="e">
        <f>NA()</f>
        <v>#N/A</v>
      </c>
      <c r="B181" s="78" t="e">
        <f t="shared" si="10"/>
        <v>#N/A</v>
      </c>
      <c r="C181" s="84" t="e">
        <f t="shared" si="11"/>
        <v>#N/A</v>
      </c>
      <c r="D181" s="84" t="e">
        <f t="shared" si="12"/>
        <v>#N/A</v>
      </c>
      <c r="E181" s="84" t="e">
        <f t="shared" si="13"/>
        <v>#N/A</v>
      </c>
      <c r="F181" s="84" t="e">
        <f t="shared" si="14"/>
        <v>#N/A</v>
      </c>
      <c r="G181" s="90" t="e">
        <f t="shared" si="15"/>
        <v>#N/A</v>
      </c>
      <c r="H181" s="72" t="e">
        <f>NA()</f>
        <v>#N/A</v>
      </c>
    </row>
    <row r="182" spans="1:8" ht="11.25">
      <c r="A182" s="69" t="e">
        <f>NA()</f>
        <v>#N/A</v>
      </c>
      <c r="B182" s="78" t="e">
        <f t="shared" si="10"/>
        <v>#N/A</v>
      </c>
      <c r="C182" s="84" t="e">
        <f t="shared" si="11"/>
        <v>#N/A</v>
      </c>
      <c r="D182" s="84" t="e">
        <f t="shared" si="12"/>
        <v>#N/A</v>
      </c>
      <c r="E182" s="84" t="e">
        <f t="shared" si="13"/>
        <v>#N/A</v>
      </c>
      <c r="F182" s="84" t="e">
        <f t="shared" si="14"/>
        <v>#N/A</v>
      </c>
      <c r="G182" s="90" t="e">
        <f t="shared" si="15"/>
        <v>#N/A</v>
      </c>
      <c r="H182" s="72" t="e">
        <f>NA()</f>
        <v>#N/A</v>
      </c>
    </row>
    <row r="183" spans="1:8" ht="11.25">
      <c r="A183" s="69" t="e">
        <f>NA()</f>
        <v>#N/A</v>
      </c>
      <c r="B183" s="78" t="e">
        <f t="shared" si="10"/>
        <v>#N/A</v>
      </c>
      <c r="C183" s="84" t="e">
        <f t="shared" si="11"/>
        <v>#N/A</v>
      </c>
      <c r="D183" s="84" t="e">
        <f t="shared" si="12"/>
        <v>#N/A</v>
      </c>
      <c r="E183" s="84" t="e">
        <f t="shared" si="13"/>
        <v>#N/A</v>
      </c>
      <c r="F183" s="84" t="e">
        <f t="shared" si="14"/>
        <v>#N/A</v>
      </c>
      <c r="G183" s="90" t="e">
        <f t="shared" si="15"/>
        <v>#N/A</v>
      </c>
      <c r="H183" s="72" t="e">
        <f>NA()</f>
        <v>#N/A</v>
      </c>
    </row>
    <row r="184" spans="1:8" ht="11.25">
      <c r="A184" s="69" t="e">
        <f>NA()</f>
        <v>#N/A</v>
      </c>
      <c r="B184" s="78" t="e">
        <f t="shared" si="10"/>
        <v>#N/A</v>
      </c>
      <c r="C184" s="84" t="e">
        <f t="shared" si="11"/>
        <v>#N/A</v>
      </c>
      <c r="D184" s="84" t="e">
        <f t="shared" si="12"/>
        <v>#N/A</v>
      </c>
      <c r="E184" s="84" t="e">
        <f t="shared" si="13"/>
        <v>#N/A</v>
      </c>
      <c r="F184" s="84" t="e">
        <f t="shared" si="14"/>
        <v>#N/A</v>
      </c>
      <c r="G184" s="90" t="e">
        <f t="shared" si="15"/>
        <v>#N/A</v>
      </c>
      <c r="H184" s="72" t="e">
        <f>NA()</f>
        <v>#N/A</v>
      </c>
    </row>
    <row r="185" spans="1:8" ht="11.25">
      <c r="A185" s="69" t="e">
        <f>NA()</f>
        <v>#N/A</v>
      </c>
      <c r="B185" s="78" t="e">
        <f t="shared" si="10"/>
        <v>#N/A</v>
      </c>
      <c r="C185" s="84" t="e">
        <f t="shared" si="11"/>
        <v>#N/A</v>
      </c>
      <c r="D185" s="84" t="e">
        <f t="shared" si="12"/>
        <v>#N/A</v>
      </c>
      <c r="E185" s="84" t="e">
        <f t="shared" si="13"/>
        <v>#N/A</v>
      </c>
      <c r="F185" s="84" t="e">
        <f t="shared" si="14"/>
        <v>#N/A</v>
      </c>
      <c r="G185" s="90" t="e">
        <f t="shared" si="15"/>
        <v>#N/A</v>
      </c>
      <c r="H185" s="72" t="e">
        <f>NA()</f>
        <v>#N/A</v>
      </c>
    </row>
    <row r="186" spans="1:8" ht="11.25">
      <c r="A186" s="69" t="e">
        <f>NA()</f>
        <v>#N/A</v>
      </c>
      <c r="B186" s="78" t="e">
        <f t="shared" si="10"/>
        <v>#N/A</v>
      </c>
      <c r="C186" s="84" t="e">
        <f t="shared" si="11"/>
        <v>#N/A</v>
      </c>
      <c r="D186" s="84" t="e">
        <f t="shared" si="12"/>
        <v>#N/A</v>
      </c>
      <c r="E186" s="84" t="e">
        <f t="shared" si="13"/>
        <v>#N/A</v>
      </c>
      <c r="F186" s="84" t="e">
        <f t="shared" si="14"/>
        <v>#N/A</v>
      </c>
      <c r="G186" s="90" t="e">
        <f t="shared" si="15"/>
        <v>#N/A</v>
      </c>
      <c r="H186" s="72" t="e">
        <f>NA()</f>
        <v>#N/A</v>
      </c>
    </row>
    <row r="187" spans="1:8" ht="11.25">
      <c r="A187" s="69" t="e">
        <f>NA()</f>
        <v>#N/A</v>
      </c>
      <c r="B187" s="78" t="e">
        <f t="shared" si="10"/>
        <v>#N/A</v>
      </c>
      <c r="C187" s="84" t="e">
        <f t="shared" si="11"/>
        <v>#N/A</v>
      </c>
      <c r="D187" s="84" t="e">
        <f t="shared" si="12"/>
        <v>#N/A</v>
      </c>
      <c r="E187" s="84" t="e">
        <f t="shared" si="13"/>
        <v>#N/A</v>
      </c>
      <c r="F187" s="84" t="e">
        <f t="shared" si="14"/>
        <v>#N/A</v>
      </c>
      <c r="G187" s="90" t="e">
        <f t="shared" si="15"/>
        <v>#N/A</v>
      </c>
      <c r="H187" s="72" t="e">
        <f>NA()</f>
        <v>#N/A</v>
      </c>
    </row>
    <row r="188" spans="1:8" ht="11.25">
      <c r="A188" s="69" t="e">
        <f>NA()</f>
        <v>#N/A</v>
      </c>
      <c r="B188" s="78" t="e">
        <f t="shared" si="10"/>
        <v>#N/A</v>
      </c>
      <c r="C188" s="84" t="e">
        <f t="shared" si="11"/>
        <v>#N/A</v>
      </c>
      <c r="D188" s="84" t="e">
        <f t="shared" si="12"/>
        <v>#N/A</v>
      </c>
      <c r="E188" s="84" t="e">
        <f t="shared" si="13"/>
        <v>#N/A</v>
      </c>
      <c r="F188" s="84" t="e">
        <f t="shared" si="14"/>
        <v>#N/A</v>
      </c>
      <c r="G188" s="90" t="e">
        <f t="shared" si="15"/>
        <v>#N/A</v>
      </c>
      <c r="H188" s="72" t="e">
        <f>NA()</f>
        <v>#N/A</v>
      </c>
    </row>
    <row r="189" spans="1:8" ht="11.25">
      <c r="A189" s="69" t="e">
        <f>NA()</f>
        <v>#N/A</v>
      </c>
      <c r="B189" s="78" t="e">
        <f t="shared" si="10"/>
        <v>#N/A</v>
      </c>
      <c r="C189" s="84" t="e">
        <f t="shared" si="11"/>
        <v>#N/A</v>
      </c>
      <c r="D189" s="84" t="e">
        <f t="shared" si="12"/>
        <v>#N/A</v>
      </c>
      <c r="E189" s="84" t="e">
        <f t="shared" si="13"/>
        <v>#N/A</v>
      </c>
      <c r="F189" s="84" t="e">
        <f t="shared" si="14"/>
        <v>#N/A</v>
      </c>
      <c r="G189" s="90" t="e">
        <f t="shared" si="15"/>
        <v>#N/A</v>
      </c>
      <c r="H189" s="72" t="e">
        <f>NA()</f>
        <v>#N/A</v>
      </c>
    </row>
    <row r="190" spans="1:8" ht="11.25">
      <c r="A190" s="69" t="e">
        <f>NA()</f>
        <v>#N/A</v>
      </c>
      <c r="B190" s="78" t="e">
        <f t="shared" si="10"/>
        <v>#N/A</v>
      </c>
      <c r="C190" s="84" t="e">
        <f t="shared" si="11"/>
        <v>#N/A</v>
      </c>
      <c r="D190" s="84" t="e">
        <f t="shared" si="12"/>
        <v>#N/A</v>
      </c>
      <c r="E190" s="84" t="e">
        <f t="shared" si="13"/>
        <v>#N/A</v>
      </c>
      <c r="F190" s="84" t="e">
        <f t="shared" si="14"/>
        <v>#N/A</v>
      </c>
      <c r="G190" s="90" t="e">
        <f t="shared" si="15"/>
        <v>#N/A</v>
      </c>
      <c r="H190" s="72" t="e">
        <f>NA()</f>
        <v>#N/A</v>
      </c>
    </row>
    <row r="191" spans="1:8" ht="11.25">
      <c r="A191" s="69" t="e">
        <f>NA()</f>
        <v>#N/A</v>
      </c>
      <c r="B191" s="78" t="e">
        <f t="shared" si="10"/>
        <v>#N/A</v>
      </c>
      <c r="C191" s="84" t="e">
        <f t="shared" si="11"/>
        <v>#N/A</v>
      </c>
      <c r="D191" s="84" t="e">
        <f t="shared" si="12"/>
        <v>#N/A</v>
      </c>
      <c r="E191" s="84" t="e">
        <f t="shared" si="13"/>
        <v>#N/A</v>
      </c>
      <c r="F191" s="84" t="e">
        <f t="shared" si="14"/>
        <v>#N/A</v>
      </c>
      <c r="G191" s="90" t="e">
        <f t="shared" si="15"/>
        <v>#N/A</v>
      </c>
      <c r="H191" s="72" t="e">
        <f>NA()</f>
        <v>#N/A</v>
      </c>
    </row>
    <row r="192" spans="1:8" ht="11.25">
      <c r="A192" s="69" t="e">
        <f>NA()</f>
        <v>#N/A</v>
      </c>
      <c r="B192" s="78" t="e">
        <f t="shared" si="10"/>
        <v>#N/A</v>
      </c>
      <c r="C192" s="84" t="e">
        <f t="shared" si="11"/>
        <v>#N/A</v>
      </c>
      <c r="D192" s="84" t="e">
        <f t="shared" si="12"/>
        <v>#N/A</v>
      </c>
      <c r="E192" s="84" t="e">
        <f t="shared" si="13"/>
        <v>#N/A</v>
      </c>
      <c r="F192" s="84" t="e">
        <f t="shared" si="14"/>
        <v>#N/A</v>
      </c>
      <c r="G192" s="90" t="e">
        <f t="shared" si="15"/>
        <v>#N/A</v>
      </c>
      <c r="H192" s="72" t="e">
        <f>NA()</f>
        <v>#N/A</v>
      </c>
    </row>
    <row r="193" spans="1:8" ht="11.25">
      <c r="A193" s="69" t="e">
        <f>NA()</f>
        <v>#N/A</v>
      </c>
      <c r="B193" s="78" t="e">
        <f t="shared" si="10"/>
        <v>#N/A</v>
      </c>
      <c r="C193" s="84" t="e">
        <f t="shared" si="11"/>
        <v>#N/A</v>
      </c>
      <c r="D193" s="84" t="e">
        <f t="shared" si="12"/>
        <v>#N/A</v>
      </c>
      <c r="E193" s="84" t="e">
        <f t="shared" si="13"/>
        <v>#N/A</v>
      </c>
      <c r="F193" s="84" t="e">
        <f t="shared" si="14"/>
        <v>#N/A</v>
      </c>
      <c r="G193" s="90" t="e">
        <f t="shared" si="15"/>
        <v>#N/A</v>
      </c>
      <c r="H193" s="72" t="e">
        <f>NA()</f>
        <v>#N/A</v>
      </c>
    </row>
    <row r="194" spans="1:8" ht="11.25">
      <c r="A194" s="69" t="e">
        <f>NA()</f>
        <v>#N/A</v>
      </c>
      <c r="B194" s="78" t="e">
        <f t="shared" si="10"/>
        <v>#N/A</v>
      </c>
      <c r="C194" s="84" t="e">
        <f t="shared" si="11"/>
        <v>#N/A</v>
      </c>
      <c r="D194" s="84" t="e">
        <f t="shared" si="12"/>
        <v>#N/A</v>
      </c>
      <c r="E194" s="84" t="e">
        <f t="shared" si="13"/>
        <v>#N/A</v>
      </c>
      <c r="F194" s="84" t="e">
        <f t="shared" si="14"/>
        <v>#N/A</v>
      </c>
      <c r="G194" s="90" t="e">
        <f t="shared" si="15"/>
        <v>#N/A</v>
      </c>
      <c r="H194" s="72" t="e">
        <f>NA()</f>
        <v>#N/A</v>
      </c>
    </row>
    <row r="195" spans="1:8" ht="11.25">
      <c r="A195" s="69" t="e">
        <f>NA()</f>
        <v>#N/A</v>
      </c>
      <c r="B195" s="78" t="e">
        <f t="shared" si="10"/>
        <v>#N/A</v>
      </c>
      <c r="C195" s="84" t="e">
        <f t="shared" si="11"/>
        <v>#N/A</v>
      </c>
      <c r="D195" s="84" t="e">
        <f t="shared" si="12"/>
        <v>#N/A</v>
      </c>
      <c r="E195" s="84" t="e">
        <f t="shared" si="13"/>
        <v>#N/A</v>
      </c>
      <c r="F195" s="84" t="e">
        <f t="shared" si="14"/>
        <v>#N/A</v>
      </c>
      <c r="G195" s="90" t="e">
        <f t="shared" si="15"/>
        <v>#N/A</v>
      </c>
      <c r="H195" s="72" t="e">
        <f>NA()</f>
        <v>#N/A</v>
      </c>
    </row>
    <row r="196" spans="1:8" ht="11.25">
      <c r="A196" s="69" t="e">
        <f>NA()</f>
        <v>#N/A</v>
      </c>
      <c r="B196" s="78" t="e">
        <f t="shared" si="10"/>
        <v>#N/A</v>
      </c>
      <c r="C196" s="84" t="e">
        <f t="shared" si="11"/>
        <v>#N/A</v>
      </c>
      <c r="D196" s="84" t="e">
        <f t="shared" si="12"/>
        <v>#N/A</v>
      </c>
      <c r="E196" s="84" t="e">
        <f t="shared" si="13"/>
        <v>#N/A</v>
      </c>
      <c r="F196" s="84" t="e">
        <f t="shared" si="14"/>
        <v>#N/A</v>
      </c>
      <c r="G196" s="90" t="e">
        <f aca="true" t="shared" si="16" ref="G196:G206">1/10^B196</f>
        <v>#N/A</v>
      </c>
      <c r="H196" s="72" t="e">
        <f>NA()</f>
        <v>#N/A</v>
      </c>
    </row>
    <row r="197" spans="1:8" ht="11.25">
      <c r="A197" s="69" t="e">
        <f>NA()</f>
        <v>#N/A</v>
      </c>
      <c r="B197" s="78" t="e">
        <f t="shared" si="10"/>
        <v>#N/A</v>
      </c>
      <c r="C197" s="84" t="e">
        <f t="shared" si="11"/>
        <v>#N/A</v>
      </c>
      <c r="D197" s="84" t="e">
        <f t="shared" si="12"/>
        <v>#N/A</v>
      </c>
      <c r="E197" s="84" t="e">
        <f t="shared" si="13"/>
        <v>#N/A</v>
      </c>
      <c r="F197" s="84" t="e">
        <f t="shared" si="14"/>
        <v>#N/A</v>
      </c>
      <c r="G197" s="90" t="e">
        <f t="shared" si="16"/>
        <v>#N/A</v>
      </c>
      <c r="H197" s="72" t="e">
        <f>NA()</f>
        <v>#N/A</v>
      </c>
    </row>
    <row r="198" spans="1:8" ht="11.25">
      <c r="A198" s="69" t="e">
        <f>NA()</f>
        <v>#N/A</v>
      </c>
      <c r="B198" s="78" t="e">
        <f t="shared" si="10"/>
        <v>#N/A</v>
      </c>
      <c r="C198" s="84" t="e">
        <f t="shared" si="11"/>
        <v>#N/A</v>
      </c>
      <c r="D198" s="84" t="e">
        <f t="shared" si="12"/>
        <v>#N/A</v>
      </c>
      <c r="E198" s="84" t="e">
        <f t="shared" si="13"/>
        <v>#N/A</v>
      </c>
      <c r="F198" s="84" t="e">
        <f t="shared" si="14"/>
        <v>#N/A</v>
      </c>
      <c r="G198" s="90" t="e">
        <f t="shared" si="16"/>
        <v>#N/A</v>
      </c>
      <c r="H198" s="72" t="e">
        <f>NA()</f>
        <v>#N/A</v>
      </c>
    </row>
    <row r="199" spans="1:8" ht="11.25">
      <c r="A199" s="69" t="e">
        <f>NA()</f>
        <v>#N/A</v>
      </c>
      <c r="B199" s="78" t="e">
        <f t="shared" si="10"/>
        <v>#N/A</v>
      </c>
      <c r="C199" s="84" t="e">
        <f t="shared" si="11"/>
        <v>#N/A</v>
      </c>
      <c r="D199" s="84" t="e">
        <f t="shared" si="12"/>
        <v>#N/A</v>
      </c>
      <c r="E199" s="84" t="e">
        <f t="shared" si="13"/>
        <v>#N/A</v>
      </c>
      <c r="F199" s="84" t="e">
        <f t="shared" si="14"/>
        <v>#N/A</v>
      </c>
      <c r="G199" s="90" t="e">
        <f t="shared" si="16"/>
        <v>#N/A</v>
      </c>
      <c r="H199" s="72" t="e">
        <f>NA()</f>
        <v>#N/A</v>
      </c>
    </row>
    <row r="200" spans="1:8" ht="11.25">
      <c r="A200" s="69" t="e">
        <f>NA()</f>
        <v>#N/A</v>
      </c>
      <c r="B200" s="78" t="e">
        <f t="shared" si="10"/>
        <v>#N/A</v>
      </c>
      <c r="C200" s="84" t="e">
        <f t="shared" si="11"/>
        <v>#N/A</v>
      </c>
      <c r="D200" s="84" t="e">
        <f t="shared" si="12"/>
        <v>#N/A</v>
      </c>
      <c r="E200" s="84" t="e">
        <f t="shared" si="13"/>
        <v>#N/A</v>
      </c>
      <c r="F200" s="84" t="e">
        <f t="shared" si="14"/>
        <v>#N/A</v>
      </c>
      <c r="G200" s="90" t="e">
        <f t="shared" si="16"/>
        <v>#N/A</v>
      </c>
      <c r="H200" s="72" t="e">
        <f>NA()</f>
        <v>#N/A</v>
      </c>
    </row>
    <row r="201" spans="1:8" ht="11.25">
      <c r="A201" s="69" t="e">
        <f>NA()</f>
        <v>#N/A</v>
      </c>
      <c r="B201" s="78" t="e">
        <f t="shared" si="10"/>
        <v>#N/A</v>
      </c>
      <c r="C201" s="84" t="e">
        <f t="shared" si="11"/>
        <v>#N/A</v>
      </c>
      <c r="D201" s="84" t="e">
        <f t="shared" si="12"/>
        <v>#N/A</v>
      </c>
      <c r="E201" s="84" t="e">
        <f t="shared" si="13"/>
        <v>#N/A</v>
      </c>
      <c r="F201" s="84" t="e">
        <f t="shared" si="14"/>
        <v>#N/A</v>
      </c>
      <c r="G201" s="90" t="e">
        <f t="shared" si="16"/>
        <v>#N/A</v>
      </c>
      <c r="H201" s="72" t="e">
        <f>NA()</f>
        <v>#N/A</v>
      </c>
    </row>
    <row r="202" spans="1:8" ht="11.25">
      <c r="A202" s="69" t="e">
        <f>NA()</f>
        <v>#N/A</v>
      </c>
      <c r="B202" s="78" t="e">
        <f t="shared" si="10"/>
        <v>#N/A</v>
      </c>
      <c r="C202" s="84" t="e">
        <f t="shared" si="11"/>
        <v>#N/A</v>
      </c>
      <c r="D202" s="84" t="e">
        <f t="shared" si="12"/>
        <v>#N/A</v>
      </c>
      <c r="E202" s="84" t="e">
        <f t="shared" si="13"/>
        <v>#N/A</v>
      </c>
      <c r="F202" s="84" t="e">
        <f t="shared" si="14"/>
        <v>#N/A</v>
      </c>
      <c r="G202" s="90" t="e">
        <f t="shared" si="16"/>
        <v>#N/A</v>
      </c>
      <c r="H202" s="72" t="e">
        <f>NA()</f>
        <v>#N/A</v>
      </c>
    </row>
    <row r="203" spans="1:8" ht="11.25">
      <c r="A203" s="69" t="e">
        <f>NA()</f>
        <v>#N/A</v>
      </c>
      <c r="B203" s="78" t="e">
        <f t="shared" si="10"/>
        <v>#N/A</v>
      </c>
      <c r="C203" s="84" t="e">
        <f t="shared" si="11"/>
        <v>#N/A</v>
      </c>
      <c r="D203" s="84" t="e">
        <f t="shared" si="12"/>
        <v>#N/A</v>
      </c>
      <c r="E203" s="84" t="e">
        <f t="shared" si="13"/>
        <v>#N/A</v>
      </c>
      <c r="F203" s="84" t="e">
        <f t="shared" si="14"/>
        <v>#N/A</v>
      </c>
      <c r="G203" s="90" t="e">
        <f t="shared" si="16"/>
        <v>#N/A</v>
      </c>
      <c r="H203" s="72" t="e">
        <f>NA()</f>
        <v>#N/A</v>
      </c>
    </row>
    <row r="204" spans="1:8" ht="11.25">
      <c r="A204" s="69" t="e">
        <f>NA()</f>
        <v>#N/A</v>
      </c>
      <c r="B204" s="78" t="e">
        <f t="shared" si="10"/>
        <v>#N/A</v>
      </c>
      <c r="C204" s="84" t="e">
        <f t="shared" si="11"/>
        <v>#N/A</v>
      </c>
      <c r="D204" s="84" t="e">
        <f t="shared" si="12"/>
        <v>#N/A</v>
      </c>
      <c r="E204" s="84" t="e">
        <f t="shared" si="13"/>
        <v>#N/A</v>
      </c>
      <c r="F204" s="84" t="e">
        <f t="shared" si="14"/>
        <v>#N/A</v>
      </c>
      <c r="G204" s="90" t="e">
        <f t="shared" si="16"/>
        <v>#N/A</v>
      </c>
      <c r="H204" s="72" t="e">
        <f>NA()</f>
        <v>#N/A</v>
      </c>
    </row>
    <row r="205" spans="1:8" ht="11.25">
      <c r="A205" s="69" t="e">
        <f>NA()</f>
        <v>#N/A</v>
      </c>
      <c r="B205" s="78" t="e">
        <f t="shared" si="10"/>
        <v>#N/A</v>
      </c>
      <c r="C205" s="84" t="e">
        <f t="shared" si="11"/>
        <v>#N/A</v>
      </c>
      <c r="D205" s="84" t="e">
        <f t="shared" si="12"/>
        <v>#N/A</v>
      </c>
      <c r="E205" s="84" t="e">
        <f t="shared" si="13"/>
        <v>#N/A</v>
      </c>
      <c r="F205" s="84" t="e">
        <f t="shared" si="14"/>
        <v>#N/A</v>
      </c>
      <c r="G205" s="90" t="e">
        <f t="shared" si="16"/>
        <v>#N/A</v>
      </c>
      <c r="H205" s="72" t="e">
        <f>NA()</f>
        <v>#N/A</v>
      </c>
    </row>
    <row r="206" spans="1:8" ht="12" thickBot="1">
      <c r="A206" s="108" t="e">
        <f>NA()</f>
        <v>#N/A</v>
      </c>
      <c r="B206" s="109" t="e">
        <f t="shared" si="10"/>
        <v>#N/A</v>
      </c>
      <c r="C206" s="110" t="e">
        <f t="shared" si="11"/>
        <v>#N/A</v>
      </c>
      <c r="D206" s="110" t="e">
        <f t="shared" si="12"/>
        <v>#N/A</v>
      </c>
      <c r="E206" s="110" t="e">
        <f t="shared" si="13"/>
        <v>#N/A</v>
      </c>
      <c r="F206" s="110" t="e">
        <f t="shared" si="14"/>
        <v>#N/A</v>
      </c>
      <c r="G206" s="111" t="e">
        <f t="shared" si="16"/>
        <v>#N/A</v>
      </c>
      <c r="H206" s="112" t="e">
        <f>NA()</f>
        <v>#N/A</v>
      </c>
    </row>
    <row r="207" spans="1:8" ht="11.25">
      <c r="A207" s="62"/>
      <c r="B207" s="78"/>
      <c r="C207" s="113"/>
      <c r="D207" s="113"/>
      <c r="E207" s="84"/>
      <c r="F207" s="84"/>
      <c r="G207" s="90"/>
      <c r="H207" s="85"/>
    </row>
  </sheetData>
  <printOptions/>
  <pageMargins left="1" right="0.5" top="0.8" bottom="0.5" header="0.5" footer="0.5"/>
  <pageSetup fitToHeight="1" fitToWidth="1" orientation="portrait" scale="90" r:id="rId2"/>
  <headerFooter alignWithMargins="0">
    <oddHeader>&amp;C&amp;"Arial"&amp;B&amp;F
&amp;D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7"/>
  <sheetViews>
    <sheetView workbookViewId="0" topLeftCell="A1">
      <selection activeCell="D11" sqref="D11"/>
    </sheetView>
  </sheetViews>
  <sheetFormatPr defaultColWidth="9.140625" defaultRowHeight="12.75"/>
  <cols>
    <col min="1" max="3" width="9.140625" style="4" customWidth="1"/>
    <col min="4" max="4" width="10.00390625" style="4" customWidth="1"/>
    <col min="5" max="6" width="9.140625" style="4" customWidth="1"/>
    <col min="7" max="7" width="11.00390625" style="4" customWidth="1"/>
    <col min="8" max="17" width="9.140625" style="4" customWidth="1"/>
    <col min="18" max="18" width="16.00390625" style="4" customWidth="1"/>
    <col min="19" max="16384" width="9.140625" style="4" customWidth="1"/>
  </cols>
  <sheetData>
    <row r="1" spans="1:14" ht="11.25">
      <c r="A1" s="1" t="s">
        <v>42</v>
      </c>
      <c r="B1" s="2"/>
      <c r="C1" s="2"/>
      <c r="D1" s="2"/>
      <c r="E1" s="3"/>
      <c r="F1" s="3"/>
      <c r="G1" s="3"/>
      <c r="J1" s="5"/>
      <c r="K1" s="6"/>
      <c r="L1" s="3"/>
      <c r="M1" s="3"/>
      <c r="N1" s="3"/>
    </row>
    <row r="2" spans="1:14" ht="11.25">
      <c r="A2" s="114" t="str">
        <f>+eqline</f>
        <v>y= -0.6272x -3.6368</v>
      </c>
      <c r="B2" s="38"/>
      <c r="C2" s="7"/>
      <c r="D2" s="8"/>
      <c r="E2" s="9"/>
      <c r="J2" s="10"/>
      <c r="K2" s="6"/>
      <c r="L2" s="3"/>
      <c r="M2" s="3"/>
      <c r="N2" s="3"/>
    </row>
    <row r="3" spans="1:14" ht="11.25">
      <c r="A3" s="115" t="str">
        <f>IF(b&lt;&gt;"","ic50= "&amp;TEXT(ic,FIXED(,,)))</f>
        <v>ic50= -5.80</v>
      </c>
      <c r="B3" s="15"/>
      <c r="C3" s="12">
        <v>0.0505</v>
      </c>
      <c r="D3" s="119" t="s">
        <v>45</v>
      </c>
      <c r="E3" s="14"/>
      <c r="H3" s="15"/>
      <c r="I3" s="16"/>
      <c r="J3" s="16"/>
      <c r="K3" s="17"/>
      <c r="L3" s="3"/>
      <c r="M3" s="3"/>
      <c r="N3" s="3"/>
    </row>
    <row r="4" spans="1:14" ht="11.25">
      <c r="A4" s="116" t="str">
        <f>IF($C$13&lt;&gt;"","Chenng-Prusoff="&amp;TEXT(LOG((10^ic)/((1+((pmoltc/1000/(vol*0.001)*0.000000001)/($C$13*0.000000001))))),FIXED(,,)),"Homolog="&amp;TEXT(LOG((10^ic-(pmoltc/1000/(vol*0.001)*0.000000001))),FIXED(,,)))</f>
        <v>Chenng-Prusoff=-5.97</v>
      </c>
      <c r="B4" s="15"/>
      <c r="C4" s="18">
        <v>0.25</v>
      </c>
      <c r="D4" s="119" t="s">
        <v>44</v>
      </c>
      <c r="E4" s="14"/>
      <c r="H4" s="2"/>
      <c r="I4" s="5"/>
      <c r="J4" s="10"/>
      <c r="K4" s="17"/>
      <c r="L4" s="3"/>
      <c r="M4" s="3"/>
      <c r="N4" s="3"/>
    </row>
    <row r="5" spans="1:14" ht="11.25">
      <c r="A5" s="29"/>
      <c r="B5" s="30"/>
      <c r="C5" s="19" t="s">
        <v>41</v>
      </c>
      <c r="D5" s="13" t="s">
        <v>1</v>
      </c>
      <c r="E5" s="14"/>
      <c r="H5" s="2"/>
      <c r="I5" s="5"/>
      <c r="J5" s="10"/>
      <c r="K5" s="17"/>
      <c r="L5" s="3"/>
      <c r="M5" s="3"/>
      <c r="N5" s="3"/>
    </row>
    <row r="6" spans="1:14" ht="11.25">
      <c r="A6" s="23"/>
      <c r="B6" s="117" t="s">
        <v>2</v>
      </c>
      <c r="C6" s="18">
        <v>401.51</v>
      </c>
      <c r="D6" s="13" t="s">
        <v>3</v>
      </c>
      <c r="E6" s="14"/>
      <c r="H6" s="2"/>
      <c r="I6" s="5"/>
      <c r="J6" s="10"/>
      <c r="K6" s="17"/>
      <c r="L6" s="3"/>
      <c r="M6" s="3"/>
      <c r="N6" s="3"/>
    </row>
    <row r="7" spans="1:14" ht="11.25">
      <c r="A7" s="20" t="s">
        <v>4</v>
      </c>
      <c r="B7" s="21">
        <v>73198</v>
      </c>
      <c r="C7" s="22">
        <v>36392</v>
      </c>
      <c r="D7" s="13" t="s">
        <v>5</v>
      </c>
      <c r="E7" s="14"/>
      <c r="H7" s="2"/>
      <c r="I7" s="5"/>
      <c r="J7" s="10"/>
      <c r="K7" s="17"/>
      <c r="L7" s="3"/>
      <c r="M7" s="3"/>
      <c r="N7" s="3"/>
    </row>
    <row r="8" spans="1:14" ht="11.25">
      <c r="A8" s="23"/>
      <c r="B8" s="24">
        <v>66640</v>
      </c>
      <c r="C8" s="22">
        <v>36392</v>
      </c>
      <c r="D8" s="13" t="s">
        <v>6</v>
      </c>
      <c r="E8" s="14"/>
      <c r="H8" s="2"/>
      <c r="I8" s="5"/>
      <c r="J8" s="10"/>
      <c r="K8" s="17"/>
      <c r="L8" s="3"/>
      <c r="M8" s="3"/>
      <c r="N8" s="3"/>
    </row>
    <row r="9" spans="1:14" ht="11.25">
      <c r="A9" s="23"/>
      <c r="B9" s="24">
        <v>57188</v>
      </c>
      <c r="C9" s="19" t="s">
        <v>7</v>
      </c>
      <c r="D9" s="13" t="s">
        <v>8</v>
      </c>
      <c r="E9" s="14"/>
      <c r="H9" s="2"/>
      <c r="I9" s="5"/>
      <c r="J9" s="10"/>
      <c r="K9" s="17"/>
      <c r="L9" s="3"/>
      <c r="M9" s="3"/>
      <c r="N9" s="3"/>
    </row>
    <row r="10" spans="1:14" ht="11.25">
      <c r="A10" s="23"/>
      <c r="B10" s="41">
        <v>67507</v>
      </c>
      <c r="C10" s="18">
        <v>0.785</v>
      </c>
      <c r="D10" s="13" t="s">
        <v>9</v>
      </c>
      <c r="E10" s="14"/>
      <c r="H10" s="2"/>
      <c r="I10" s="5"/>
      <c r="J10" s="10"/>
      <c r="K10" s="17"/>
      <c r="L10" s="3"/>
      <c r="M10" s="3"/>
      <c r="N10" s="3"/>
    </row>
    <row r="11" spans="1:14" ht="11.25">
      <c r="A11" s="26" t="s">
        <v>0</v>
      </c>
      <c r="B11" s="121">
        <v>4982</v>
      </c>
      <c r="C11" s="18">
        <v>2200</v>
      </c>
      <c r="D11" s="119" t="s">
        <v>46</v>
      </c>
      <c r="E11" s="14"/>
      <c r="H11" s="2"/>
      <c r="I11" s="5"/>
      <c r="J11" s="10"/>
      <c r="K11" s="17"/>
      <c r="L11" s="3"/>
      <c r="M11" s="3"/>
      <c r="N11" s="3"/>
    </row>
    <row r="12" spans="1:14" ht="11.25">
      <c r="A12" s="27"/>
      <c r="B12" s="121">
        <v>5331</v>
      </c>
      <c r="C12" s="18">
        <v>60</v>
      </c>
      <c r="D12" s="13" t="s">
        <v>10</v>
      </c>
      <c r="E12" s="14"/>
      <c r="H12" s="2"/>
      <c r="I12" s="5"/>
      <c r="J12" s="10"/>
      <c r="K12" s="17"/>
      <c r="L12" s="3"/>
      <c r="M12" s="3"/>
      <c r="N12" s="3"/>
    </row>
    <row r="13" spans="1:14" ht="11.25">
      <c r="A13" s="120">
        <v>8431</v>
      </c>
      <c r="B13" s="25"/>
      <c r="C13" s="12">
        <v>0.09</v>
      </c>
      <c r="D13" s="11" t="s">
        <v>11</v>
      </c>
      <c r="E13" s="14"/>
      <c r="H13" s="2"/>
      <c r="I13" s="5"/>
      <c r="J13" s="10"/>
      <c r="K13" s="17"/>
      <c r="L13" s="3"/>
      <c r="M13" s="3"/>
      <c r="N13" s="3"/>
    </row>
    <row r="14" spans="1:14" ht="11.25">
      <c r="A14" s="120">
        <v>8153</v>
      </c>
      <c r="B14" s="28"/>
      <c r="C14" s="118" t="s">
        <v>43</v>
      </c>
      <c r="D14" s="30"/>
      <c r="E14" s="31"/>
      <c r="H14" s="2"/>
      <c r="I14" s="5"/>
      <c r="J14" s="10"/>
      <c r="K14" s="17"/>
      <c r="L14" s="3"/>
      <c r="M14" s="3"/>
      <c r="N14" s="3"/>
    </row>
    <row r="15" spans="1:14" ht="11.25">
      <c r="A15" s="32">
        <v>0</v>
      </c>
      <c r="B15" s="21">
        <v>29441</v>
      </c>
      <c r="C15" s="29"/>
      <c r="D15" s="30"/>
      <c r="E15" s="31"/>
      <c r="H15" s="2"/>
      <c r="I15" s="5"/>
      <c r="J15" s="10"/>
      <c r="K15" s="17"/>
      <c r="L15" s="3"/>
      <c r="M15" s="3"/>
      <c r="N15" s="3"/>
    </row>
    <row r="16" spans="1:14" ht="11.25">
      <c r="A16" s="33"/>
      <c r="B16" s="25">
        <v>27845</v>
      </c>
      <c r="C16" s="34"/>
      <c r="D16" s="35"/>
      <c r="E16" s="36"/>
      <c r="H16" s="2"/>
      <c r="I16" s="5"/>
      <c r="J16" s="10"/>
      <c r="K16" s="17"/>
      <c r="L16" s="3"/>
      <c r="M16" s="3"/>
      <c r="N16" s="3"/>
    </row>
    <row r="17" spans="1:14" ht="11.25">
      <c r="A17" s="33"/>
      <c r="B17" s="25">
        <v>30664</v>
      </c>
      <c r="C17" s="37"/>
      <c r="D17" s="38"/>
      <c r="E17" s="9"/>
      <c r="J17" s="30"/>
      <c r="K17" s="39"/>
      <c r="L17" s="3"/>
      <c r="M17" s="3"/>
      <c r="N17" s="3"/>
    </row>
    <row r="18" spans="1:14" ht="11.25">
      <c r="A18" s="40"/>
      <c r="B18" s="41">
        <v>27845</v>
      </c>
      <c r="C18" s="42" t="s">
        <v>12</v>
      </c>
      <c r="D18" s="43" t="s">
        <v>13</v>
      </c>
      <c r="E18" s="44"/>
      <c r="J18" s="30"/>
      <c r="K18" s="39"/>
      <c r="L18" s="3"/>
      <c r="M18" s="3"/>
      <c r="N18" s="3"/>
    </row>
    <row r="19" spans="1:14" ht="11.25">
      <c r="A19" s="45">
        <v>-10</v>
      </c>
      <c r="B19" s="46">
        <v>27393</v>
      </c>
      <c r="C19" s="47">
        <f aca="true" t="shared" si="0" ref="C19:C66">IF(A19&lt;&gt;"",10^(A19),"")</f>
        <v>1E-10</v>
      </c>
      <c r="D19" s="48">
        <f aca="true" t="shared" si="1" ref="D19:D66">IF(B19&gt;nsbx,IF(B19&lt;s0x,IF(B19&lt;&gt;"",(B19-nsbx)/s0nsb*100,""),""),"")</f>
        <v>93.46110603242653</v>
      </c>
      <c r="E19" s="49"/>
      <c r="J19" s="30"/>
      <c r="K19" s="39"/>
      <c r="L19" s="3"/>
      <c r="M19" s="3"/>
      <c r="N19" s="3"/>
    </row>
    <row r="20" spans="1:14" ht="11.25">
      <c r="A20" s="12">
        <v>-10</v>
      </c>
      <c r="B20" s="50">
        <v>27546</v>
      </c>
      <c r="C20" s="51">
        <f t="shared" si="0"/>
        <v>1E-10</v>
      </c>
      <c r="D20" s="52">
        <f t="shared" si="1"/>
        <v>94.10417257720476</v>
      </c>
      <c r="E20" s="53"/>
      <c r="J20" s="30"/>
      <c r="K20" s="39"/>
      <c r="L20" s="3"/>
      <c r="M20" s="3"/>
      <c r="N20" s="3"/>
    </row>
    <row r="21" spans="1:14" ht="11.25">
      <c r="A21" s="12">
        <v>-9</v>
      </c>
      <c r="B21" s="50">
        <v>25980</v>
      </c>
      <c r="C21" s="51">
        <f t="shared" si="0"/>
        <v>1E-09</v>
      </c>
      <c r="D21" s="52">
        <f t="shared" si="1"/>
        <v>87.52219735418045</v>
      </c>
      <c r="E21" s="53"/>
      <c r="J21" s="30"/>
      <c r="K21" s="39"/>
      <c r="L21" s="3"/>
      <c r="M21" s="3"/>
      <c r="N21" s="3"/>
    </row>
    <row r="22" spans="1:14" ht="11.25">
      <c r="A22" s="12">
        <v>-9</v>
      </c>
      <c r="B22" s="50">
        <v>25578</v>
      </c>
      <c r="C22" s="51">
        <f t="shared" si="0"/>
        <v>1E-09</v>
      </c>
      <c r="D22" s="52">
        <f t="shared" si="1"/>
        <v>85.83257153064548</v>
      </c>
      <c r="E22" s="53"/>
      <c r="J22" s="30"/>
      <c r="K22" s="39"/>
      <c r="L22" s="3"/>
      <c r="M22" s="3"/>
      <c r="N22" s="3"/>
    </row>
    <row r="23" spans="1:14" ht="11.25">
      <c r="A23" s="12">
        <v>-8</v>
      </c>
      <c r="B23" s="50">
        <v>26291</v>
      </c>
      <c r="C23" s="51">
        <f t="shared" si="0"/>
        <v>1E-08</v>
      </c>
      <c r="D23" s="52">
        <f t="shared" si="1"/>
        <v>88.82934569029831</v>
      </c>
      <c r="E23" s="53">
        <v>1</v>
      </c>
      <c r="J23" s="30"/>
      <c r="K23" s="39"/>
      <c r="L23" s="3"/>
      <c r="M23" s="3"/>
      <c r="N23" s="3"/>
    </row>
    <row r="24" spans="1:14" ht="11.25">
      <c r="A24" s="12">
        <v>-8</v>
      </c>
      <c r="B24" s="50">
        <v>27137</v>
      </c>
      <c r="C24" s="51">
        <f t="shared" si="0"/>
        <v>1E-08</v>
      </c>
      <c r="D24" s="52">
        <f t="shared" si="1"/>
        <v>92.38512540848386</v>
      </c>
      <c r="E24" s="53">
        <v>1</v>
      </c>
      <c r="J24" s="30"/>
      <c r="K24" s="39"/>
      <c r="L24" s="3"/>
      <c r="M24" s="3"/>
      <c r="N24" s="3"/>
    </row>
    <row r="25" spans="1:14" ht="11.25">
      <c r="A25" s="12">
        <v>-7</v>
      </c>
      <c r="B25" s="50">
        <v>25951</v>
      </c>
      <c r="C25" s="51">
        <f t="shared" si="0"/>
        <v>1E-07</v>
      </c>
      <c r="D25" s="52">
        <f t="shared" si="1"/>
        <v>87.40030892412445</v>
      </c>
      <c r="E25" s="53">
        <v>1</v>
      </c>
      <c r="J25" s="30"/>
      <c r="K25" s="39"/>
      <c r="L25" s="3"/>
      <c r="M25" s="3"/>
      <c r="N25" s="3"/>
    </row>
    <row r="26" spans="1:14" ht="11.25">
      <c r="A26" s="12">
        <v>-7</v>
      </c>
      <c r="B26" s="50">
        <v>26794</v>
      </c>
      <c r="C26" s="51">
        <f t="shared" si="0"/>
        <v>1E-07</v>
      </c>
      <c r="D26" s="52">
        <f t="shared" si="1"/>
        <v>90.94347949437316</v>
      </c>
      <c r="E26" s="53">
        <v>1</v>
      </c>
      <c r="J26" s="30"/>
      <c r="K26" s="39"/>
      <c r="L26" s="3"/>
      <c r="M26" s="3"/>
      <c r="N26" s="3"/>
    </row>
    <row r="27" spans="1:14" ht="11.25">
      <c r="A27" s="12">
        <v>-6</v>
      </c>
      <c r="B27" s="50">
        <v>22531</v>
      </c>
      <c r="C27" s="51">
        <f t="shared" si="0"/>
        <v>1E-06</v>
      </c>
      <c r="D27" s="52">
        <f t="shared" si="1"/>
        <v>73.02588027614034</v>
      </c>
      <c r="E27" s="53">
        <v>1</v>
      </c>
      <c r="J27" s="30"/>
      <c r="K27" s="39"/>
      <c r="L27" s="3"/>
      <c r="M27" s="3"/>
      <c r="N27" s="3"/>
    </row>
    <row r="28" spans="1:14" ht="11.25">
      <c r="A28" s="12">
        <v>-6</v>
      </c>
      <c r="B28" s="50">
        <v>23435</v>
      </c>
      <c r="C28" s="51">
        <f t="shared" si="0"/>
        <v>1E-06</v>
      </c>
      <c r="D28" s="52">
        <f t="shared" si="1"/>
        <v>76.8254368544379</v>
      </c>
      <c r="E28" s="53">
        <v>1</v>
      </c>
      <c r="J28" s="30"/>
      <c r="K28" s="39"/>
      <c r="L28" s="3"/>
      <c r="M28" s="3"/>
      <c r="N28" s="3"/>
    </row>
    <row r="29" spans="1:14" ht="11.25">
      <c r="A29" s="12">
        <v>-5</v>
      </c>
      <c r="B29" s="50">
        <v>12622</v>
      </c>
      <c r="C29" s="51">
        <f t="shared" si="0"/>
        <v>1E-05</v>
      </c>
      <c r="D29" s="52">
        <f t="shared" si="1"/>
        <v>31.377864640796897</v>
      </c>
      <c r="E29" s="53">
        <v>1</v>
      </c>
      <c r="J29" s="30"/>
      <c r="K29" s="39"/>
      <c r="L29" s="3"/>
      <c r="M29" s="3"/>
      <c r="N29" s="3"/>
    </row>
    <row r="30" spans="1:14" ht="11.25">
      <c r="A30" s="12">
        <v>-5</v>
      </c>
      <c r="B30" s="50">
        <v>12611</v>
      </c>
      <c r="C30" s="51">
        <f t="shared" si="0"/>
        <v>1E-05</v>
      </c>
      <c r="D30" s="52">
        <f t="shared" si="1"/>
        <v>31.33163109836186</v>
      </c>
      <c r="E30" s="53">
        <v>1</v>
      </c>
      <c r="J30" s="30"/>
      <c r="K30" s="39"/>
      <c r="L30" s="3"/>
      <c r="M30" s="3"/>
      <c r="N30" s="3"/>
    </row>
    <row r="31" spans="1:14" ht="11.25">
      <c r="A31" s="12">
        <v>-4</v>
      </c>
      <c r="B31" s="50">
        <v>6066</v>
      </c>
      <c r="C31" s="51">
        <f t="shared" si="0"/>
        <v>0.0001</v>
      </c>
      <c r="D31" s="52">
        <f t="shared" si="1"/>
        <v>3.8226733495150733</v>
      </c>
      <c r="E31" s="53">
        <v>1</v>
      </c>
      <c r="J31" s="30"/>
      <c r="K31" s="39"/>
      <c r="L31" s="3"/>
      <c r="M31" s="3"/>
      <c r="N31" s="3"/>
    </row>
    <row r="32" spans="1:14" ht="11.25">
      <c r="A32" s="12">
        <v>-4</v>
      </c>
      <c r="B32" s="50">
        <v>7060</v>
      </c>
      <c r="C32" s="51">
        <f t="shared" si="0"/>
        <v>0.0001</v>
      </c>
      <c r="D32" s="52">
        <f t="shared" si="1"/>
        <v>8.000504365917473</v>
      </c>
      <c r="E32" s="53">
        <v>1</v>
      </c>
      <c r="J32" s="30"/>
      <c r="K32" s="39"/>
      <c r="L32" s="3"/>
      <c r="M32" s="3"/>
      <c r="N32" s="3"/>
    </row>
    <row r="33" spans="1:14" ht="11.25">
      <c r="A33" s="12">
        <v>-3</v>
      </c>
      <c r="B33" s="50">
        <v>5331</v>
      </c>
      <c r="C33" s="51">
        <f t="shared" si="0"/>
        <v>0.001</v>
      </c>
      <c r="D33" s="52">
        <f t="shared" si="1"/>
        <v>0.7334321049921718</v>
      </c>
      <c r="E33" s="53">
        <v>1</v>
      </c>
      <c r="J33" s="30"/>
      <c r="K33" s="39"/>
      <c r="L33" s="3"/>
      <c r="M33" s="3"/>
      <c r="N33" s="3"/>
    </row>
    <row r="34" spans="1:14" ht="11.25">
      <c r="A34" s="12">
        <v>-3</v>
      </c>
      <c r="B34" s="50">
        <v>4982</v>
      </c>
      <c r="C34" s="51">
        <f t="shared" si="0"/>
        <v>0.001</v>
      </c>
      <c r="D34" s="52">
        <f t="shared" si="1"/>
      </c>
      <c r="E34" s="53"/>
      <c r="J34" s="30"/>
      <c r="K34" s="39"/>
      <c r="L34" s="3"/>
      <c r="M34" s="3"/>
      <c r="N34" s="3"/>
    </row>
    <row r="35" spans="1:14" ht="11.25">
      <c r="A35" s="12"/>
      <c r="B35" s="50"/>
      <c r="C35" s="51">
        <f t="shared" si="0"/>
      </c>
      <c r="D35" s="52">
        <f t="shared" si="1"/>
      </c>
      <c r="E35" s="53"/>
      <c r="J35" s="30"/>
      <c r="K35" s="39"/>
      <c r="L35" s="3"/>
      <c r="M35" s="3"/>
      <c r="N35" s="3"/>
    </row>
    <row r="36" spans="1:14" ht="11.25">
      <c r="A36" s="12"/>
      <c r="B36" s="50"/>
      <c r="C36" s="51">
        <f t="shared" si="0"/>
      </c>
      <c r="D36" s="52">
        <f t="shared" si="1"/>
      </c>
      <c r="E36" s="53"/>
      <c r="J36" s="30"/>
      <c r="K36" s="39"/>
      <c r="L36" s="3"/>
      <c r="M36" s="3"/>
      <c r="N36" s="3"/>
    </row>
    <row r="37" spans="1:14" ht="11.25">
      <c r="A37" s="12"/>
      <c r="B37" s="50"/>
      <c r="C37" s="51">
        <f t="shared" si="0"/>
      </c>
      <c r="D37" s="52">
        <f t="shared" si="1"/>
      </c>
      <c r="E37" s="53"/>
      <c r="J37" s="30"/>
      <c r="K37" s="39"/>
      <c r="L37" s="3"/>
      <c r="M37" s="3"/>
      <c r="N37" s="3"/>
    </row>
    <row r="38" spans="1:14" ht="11.25">
      <c r="A38" s="12"/>
      <c r="B38" s="50"/>
      <c r="C38" s="51">
        <f t="shared" si="0"/>
      </c>
      <c r="D38" s="52">
        <f t="shared" si="1"/>
      </c>
      <c r="E38" s="53"/>
      <c r="J38" s="30"/>
      <c r="K38" s="39"/>
      <c r="L38" s="3"/>
      <c r="M38" s="3"/>
      <c r="N38" s="3"/>
    </row>
    <row r="39" spans="1:14" ht="11.25">
      <c r="A39" s="12"/>
      <c r="B39" s="50"/>
      <c r="C39" s="51">
        <f t="shared" si="0"/>
      </c>
      <c r="D39" s="52">
        <f t="shared" si="1"/>
      </c>
      <c r="E39" s="53"/>
      <c r="J39" s="30"/>
      <c r="K39" s="39"/>
      <c r="L39" s="3"/>
      <c r="M39" s="3"/>
      <c r="N39" s="3"/>
    </row>
    <row r="40" spans="1:14" ht="11.25">
      <c r="A40" s="12"/>
      <c r="B40" s="50"/>
      <c r="C40" s="51">
        <f t="shared" si="0"/>
      </c>
      <c r="D40" s="52">
        <f t="shared" si="1"/>
      </c>
      <c r="E40" s="53"/>
      <c r="J40" s="30"/>
      <c r="K40" s="39"/>
      <c r="L40" s="3"/>
      <c r="M40" s="3"/>
      <c r="N40" s="3"/>
    </row>
    <row r="41" spans="1:14" ht="11.25">
      <c r="A41" s="12"/>
      <c r="B41" s="50"/>
      <c r="C41" s="51">
        <f t="shared" si="0"/>
      </c>
      <c r="D41" s="52">
        <f t="shared" si="1"/>
      </c>
      <c r="E41" s="53"/>
      <c r="J41" s="30"/>
      <c r="K41" s="39"/>
      <c r="L41" s="3"/>
      <c r="M41" s="3"/>
      <c r="N41" s="3"/>
    </row>
    <row r="42" spans="1:14" ht="11.25">
      <c r="A42" s="12"/>
      <c r="B42" s="50"/>
      <c r="C42" s="51">
        <f t="shared" si="0"/>
      </c>
      <c r="D42" s="52">
        <f t="shared" si="1"/>
      </c>
      <c r="E42" s="53"/>
      <c r="J42" s="30"/>
      <c r="K42" s="39"/>
      <c r="L42" s="3"/>
      <c r="M42" s="3"/>
      <c r="N42" s="3"/>
    </row>
    <row r="43" spans="1:14" ht="11.25">
      <c r="A43" s="12"/>
      <c r="B43" s="50"/>
      <c r="C43" s="51">
        <f t="shared" si="0"/>
      </c>
      <c r="D43" s="52">
        <f t="shared" si="1"/>
      </c>
      <c r="E43" s="53"/>
      <c r="J43" s="30"/>
      <c r="K43" s="39"/>
      <c r="L43" s="3"/>
      <c r="M43" s="3"/>
      <c r="N43" s="3"/>
    </row>
    <row r="44" spans="1:14" ht="11.25">
      <c r="A44" s="12"/>
      <c r="B44" s="50"/>
      <c r="C44" s="51">
        <f t="shared" si="0"/>
      </c>
      <c r="D44" s="52">
        <f t="shared" si="1"/>
      </c>
      <c r="E44" s="53"/>
      <c r="J44" s="30"/>
      <c r="K44" s="39"/>
      <c r="L44" s="3"/>
      <c r="M44" s="3"/>
      <c r="N44" s="3"/>
    </row>
    <row r="45" spans="1:14" ht="11.25">
      <c r="A45" s="12"/>
      <c r="B45" s="50"/>
      <c r="C45" s="51">
        <f t="shared" si="0"/>
      </c>
      <c r="D45" s="52">
        <f t="shared" si="1"/>
      </c>
      <c r="E45" s="53"/>
      <c r="J45" s="30"/>
      <c r="K45" s="39"/>
      <c r="L45" s="3"/>
      <c r="M45" s="3"/>
      <c r="N45" s="3"/>
    </row>
    <row r="46" spans="1:14" ht="11.25">
      <c r="A46" s="12"/>
      <c r="B46" s="50"/>
      <c r="C46" s="51">
        <f t="shared" si="0"/>
      </c>
      <c r="D46" s="52">
        <f t="shared" si="1"/>
      </c>
      <c r="E46" s="53"/>
      <c r="J46" s="30"/>
      <c r="K46" s="39"/>
      <c r="L46" s="3"/>
      <c r="M46" s="3"/>
      <c r="N46" s="3"/>
    </row>
    <row r="47" spans="1:14" ht="11.25">
      <c r="A47" s="12"/>
      <c r="B47" s="50"/>
      <c r="C47" s="51">
        <f t="shared" si="0"/>
      </c>
      <c r="D47" s="52">
        <f t="shared" si="1"/>
      </c>
      <c r="E47" s="53"/>
      <c r="J47" s="30"/>
      <c r="K47" s="39"/>
      <c r="L47" s="3"/>
      <c r="M47" s="3"/>
      <c r="N47" s="3"/>
    </row>
    <row r="48" spans="1:14" ht="11.25">
      <c r="A48" s="12"/>
      <c r="B48" s="50"/>
      <c r="C48" s="51">
        <f t="shared" si="0"/>
      </c>
      <c r="D48" s="52">
        <f t="shared" si="1"/>
      </c>
      <c r="E48" s="53"/>
      <c r="J48" s="30"/>
      <c r="K48" s="39"/>
      <c r="L48" s="3"/>
      <c r="M48" s="3"/>
      <c r="N48" s="3"/>
    </row>
    <row r="49" spans="1:14" ht="11.25">
      <c r="A49" s="12"/>
      <c r="B49" s="54"/>
      <c r="C49" s="51">
        <f t="shared" si="0"/>
      </c>
      <c r="D49" s="52">
        <f t="shared" si="1"/>
      </c>
      <c r="E49" s="53"/>
      <c r="J49" s="30"/>
      <c r="K49" s="39"/>
      <c r="L49" s="3"/>
      <c r="M49" s="3"/>
      <c r="N49" s="3"/>
    </row>
    <row r="50" spans="1:14" ht="11.25">
      <c r="A50" s="12"/>
      <c r="B50" s="54"/>
      <c r="C50" s="51">
        <f t="shared" si="0"/>
      </c>
      <c r="D50" s="52">
        <f t="shared" si="1"/>
      </c>
      <c r="E50" s="53"/>
      <c r="J50" s="30"/>
      <c r="K50" s="39"/>
      <c r="L50" s="3"/>
      <c r="M50" s="3"/>
      <c r="N50" s="3"/>
    </row>
    <row r="51" spans="1:14" ht="11.25">
      <c r="A51" s="12"/>
      <c r="B51" s="54"/>
      <c r="C51" s="51">
        <f t="shared" si="0"/>
      </c>
      <c r="D51" s="52">
        <f t="shared" si="1"/>
      </c>
      <c r="E51" s="53"/>
      <c r="J51" s="30"/>
      <c r="K51" s="39"/>
      <c r="L51" s="3"/>
      <c r="M51" s="3"/>
      <c r="N51" s="3"/>
    </row>
    <row r="52" spans="1:14" ht="11.25">
      <c r="A52" s="12"/>
      <c r="B52" s="54"/>
      <c r="C52" s="51">
        <f t="shared" si="0"/>
      </c>
      <c r="D52" s="52">
        <f t="shared" si="1"/>
      </c>
      <c r="E52" s="53"/>
      <c r="J52" s="30"/>
      <c r="K52" s="39"/>
      <c r="L52" s="3"/>
      <c r="M52" s="3"/>
      <c r="N52" s="3"/>
    </row>
    <row r="53" spans="1:14" ht="11.25">
      <c r="A53" s="12"/>
      <c r="B53" s="54"/>
      <c r="C53" s="51">
        <f t="shared" si="0"/>
      </c>
      <c r="D53" s="52">
        <f t="shared" si="1"/>
      </c>
      <c r="E53" s="53"/>
      <c r="I53" s="55"/>
      <c r="J53" s="30"/>
      <c r="K53" s="39"/>
      <c r="L53" s="3"/>
      <c r="M53" s="3"/>
      <c r="N53" s="3"/>
    </row>
    <row r="54" spans="1:14" ht="11.25">
      <c r="A54" s="12"/>
      <c r="B54" s="54"/>
      <c r="C54" s="51">
        <f t="shared" si="0"/>
      </c>
      <c r="D54" s="52">
        <f t="shared" si="1"/>
      </c>
      <c r="E54" s="53"/>
      <c r="I54" s="55"/>
      <c r="J54" s="30"/>
      <c r="K54" s="39"/>
      <c r="L54" s="3"/>
      <c r="M54" s="3"/>
      <c r="N54" s="3"/>
    </row>
    <row r="55" spans="1:14" ht="11.25">
      <c r="A55" s="12"/>
      <c r="B55" s="54"/>
      <c r="C55" s="51">
        <f t="shared" si="0"/>
      </c>
      <c r="D55" s="52">
        <f t="shared" si="1"/>
      </c>
      <c r="E55" s="53"/>
      <c r="I55" s="55"/>
      <c r="J55" s="30"/>
      <c r="K55" s="39"/>
      <c r="L55" s="3"/>
      <c r="M55" s="3"/>
      <c r="N55" s="3"/>
    </row>
    <row r="56" spans="1:14" ht="11.25">
      <c r="A56" s="12"/>
      <c r="B56" s="54"/>
      <c r="C56" s="51">
        <f t="shared" si="0"/>
      </c>
      <c r="D56" s="52">
        <f t="shared" si="1"/>
      </c>
      <c r="E56" s="53"/>
      <c r="I56" s="55"/>
      <c r="J56" s="30"/>
      <c r="K56" s="39"/>
      <c r="L56" s="3"/>
      <c r="M56" s="3"/>
      <c r="N56" s="3"/>
    </row>
    <row r="57" spans="1:14" ht="11.25">
      <c r="A57" s="12"/>
      <c r="B57" s="54"/>
      <c r="C57" s="51">
        <f t="shared" si="0"/>
      </c>
      <c r="D57" s="52">
        <f t="shared" si="1"/>
      </c>
      <c r="E57" s="53"/>
      <c r="I57" s="55"/>
      <c r="J57" s="30"/>
      <c r="K57" s="39"/>
      <c r="L57" s="3"/>
      <c r="M57" s="3"/>
      <c r="N57" s="3"/>
    </row>
    <row r="58" spans="1:14" ht="11.25">
      <c r="A58" s="12"/>
      <c r="B58" s="54"/>
      <c r="C58" s="51">
        <f t="shared" si="0"/>
      </c>
      <c r="D58" s="52">
        <f t="shared" si="1"/>
      </c>
      <c r="E58" s="53"/>
      <c r="I58" s="55"/>
      <c r="J58" s="30"/>
      <c r="K58" s="39"/>
      <c r="L58" s="3"/>
      <c r="M58" s="3"/>
      <c r="N58" s="3"/>
    </row>
    <row r="59" spans="1:14" ht="11.25">
      <c r="A59" s="12"/>
      <c r="B59" s="54"/>
      <c r="C59" s="51">
        <f t="shared" si="0"/>
      </c>
      <c r="D59" s="52">
        <f t="shared" si="1"/>
      </c>
      <c r="E59" s="53"/>
      <c r="J59" s="30"/>
      <c r="K59" s="39"/>
      <c r="L59" s="3"/>
      <c r="M59" s="3"/>
      <c r="N59" s="3"/>
    </row>
    <row r="60" spans="1:14" ht="11.25">
      <c r="A60" s="12"/>
      <c r="B60" s="54"/>
      <c r="C60" s="51">
        <f t="shared" si="0"/>
      </c>
      <c r="D60" s="52">
        <f t="shared" si="1"/>
      </c>
      <c r="E60" s="53"/>
      <c r="J60" s="30"/>
      <c r="K60" s="39"/>
      <c r="L60" s="3"/>
      <c r="M60" s="3"/>
      <c r="N60" s="3"/>
    </row>
    <row r="61" spans="1:14" ht="11.25">
      <c r="A61" s="12"/>
      <c r="B61" s="54"/>
      <c r="C61" s="51">
        <f t="shared" si="0"/>
      </c>
      <c r="D61" s="52">
        <f t="shared" si="1"/>
      </c>
      <c r="E61" s="53"/>
      <c r="J61" s="30"/>
      <c r="K61" s="39"/>
      <c r="L61" s="3"/>
      <c r="M61" s="3"/>
      <c r="N61" s="3"/>
    </row>
    <row r="62" spans="1:14" ht="11.25">
      <c r="A62" s="12"/>
      <c r="B62" s="54"/>
      <c r="C62" s="51">
        <f t="shared" si="0"/>
      </c>
      <c r="D62" s="52">
        <f t="shared" si="1"/>
      </c>
      <c r="E62" s="53"/>
      <c r="J62" s="30"/>
      <c r="K62" s="39"/>
      <c r="L62" s="3"/>
      <c r="M62" s="3"/>
      <c r="N62" s="3"/>
    </row>
    <row r="63" spans="1:14" ht="11.25">
      <c r="A63" s="12"/>
      <c r="B63" s="54"/>
      <c r="C63" s="51">
        <f t="shared" si="0"/>
      </c>
      <c r="D63" s="52">
        <f t="shared" si="1"/>
      </c>
      <c r="E63" s="53"/>
      <c r="J63" s="30"/>
      <c r="K63" s="39"/>
      <c r="L63" s="3"/>
      <c r="M63" s="3"/>
      <c r="N63" s="3"/>
    </row>
    <row r="64" spans="1:14" ht="11.25">
      <c r="A64" s="12"/>
      <c r="B64" s="54"/>
      <c r="C64" s="51">
        <f t="shared" si="0"/>
      </c>
      <c r="D64" s="52">
        <f t="shared" si="1"/>
      </c>
      <c r="E64" s="53"/>
      <c r="J64" s="30"/>
      <c r="K64" s="39"/>
      <c r="L64" s="3"/>
      <c r="M64" s="3"/>
      <c r="N64" s="3"/>
    </row>
    <row r="65" spans="1:14" ht="11.25">
      <c r="A65" s="12"/>
      <c r="B65" s="54"/>
      <c r="C65" s="51">
        <f t="shared" si="0"/>
      </c>
      <c r="D65" s="52">
        <f t="shared" si="1"/>
      </c>
      <c r="E65" s="53"/>
      <c r="J65" s="30"/>
      <c r="K65" s="39"/>
      <c r="L65" s="3"/>
      <c r="M65" s="3"/>
      <c r="N65" s="3"/>
    </row>
    <row r="66" spans="1:14" ht="11.25">
      <c r="A66" s="56"/>
      <c r="B66" s="57"/>
      <c r="C66" s="58">
        <f t="shared" si="0"/>
      </c>
      <c r="D66" s="59">
        <f t="shared" si="1"/>
      </c>
      <c r="E66" s="60"/>
      <c r="L66" s="3"/>
      <c r="M66" s="3"/>
      <c r="N66" s="3"/>
    </row>
    <row r="67" spans="1:14" ht="11.25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3"/>
      <c r="L67" s="3"/>
      <c r="M67" s="3"/>
      <c r="N67" s="3"/>
    </row>
    <row r="68" spans="1:14" ht="11.25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3"/>
      <c r="L68" s="3"/>
      <c r="M68" s="3"/>
      <c r="N68" s="3"/>
    </row>
    <row r="69" spans="1:14" ht="11.25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3"/>
      <c r="L69" s="3"/>
      <c r="M69" s="3"/>
      <c r="N69" s="3"/>
    </row>
    <row r="70" spans="1:14" ht="11.25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3"/>
      <c r="L70" s="3"/>
      <c r="M70" s="3"/>
      <c r="N70" s="3"/>
    </row>
    <row r="71" spans="1:14" ht="11.25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3"/>
      <c r="L71" s="3"/>
      <c r="M71" s="3"/>
      <c r="N71" s="3"/>
    </row>
    <row r="72" spans="1:14" ht="11.25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3"/>
      <c r="L72" s="3"/>
      <c r="M72" s="3"/>
      <c r="N72" s="3"/>
    </row>
    <row r="73" spans="1:14" ht="11.25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3"/>
      <c r="L73" s="3"/>
      <c r="M73" s="3"/>
      <c r="N73" s="3"/>
    </row>
    <row r="74" spans="1:14" ht="11.25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3"/>
      <c r="L74" s="3"/>
      <c r="M74" s="3"/>
      <c r="N74" s="3"/>
    </row>
    <row r="75" spans="1:14" ht="11.25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3"/>
      <c r="L75" s="3"/>
      <c r="M75" s="3"/>
      <c r="N75" s="3"/>
    </row>
    <row r="76" spans="1:14" ht="11.25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3"/>
      <c r="L76" s="3"/>
      <c r="M76" s="3"/>
      <c r="N76" s="3"/>
    </row>
    <row r="77" spans="1:14" ht="11.25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3"/>
      <c r="L77" s="3"/>
      <c r="M77" s="3"/>
      <c r="N77" s="3"/>
    </row>
    <row r="78" spans="1:14" ht="11.25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3"/>
      <c r="L78" s="3"/>
      <c r="M78" s="3"/>
      <c r="N78" s="3"/>
    </row>
    <row r="79" spans="1:14" ht="11.25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3"/>
      <c r="L79" s="3"/>
      <c r="M79" s="3"/>
      <c r="N79" s="3"/>
    </row>
    <row r="80" spans="1:14" ht="11.25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3"/>
      <c r="L80" s="3"/>
      <c r="M80" s="3"/>
      <c r="N80" s="3"/>
    </row>
    <row r="81" spans="1:14" ht="11.25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3"/>
      <c r="L81" s="3"/>
      <c r="M81" s="3"/>
      <c r="N81" s="3"/>
    </row>
    <row r="82" spans="1:14" ht="11.25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3"/>
      <c r="L82" s="3"/>
      <c r="M82" s="3"/>
      <c r="N82" s="3"/>
    </row>
    <row r="83" spans="1:14" ht="11.25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3"/>
      <c r="L83" s="3"/>
      <c r="M83" s="3"/>
      <c r="N83" s="3"/>
    </row>
    <row r="84" spans="1:14" ht="11.25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3"/>
      <c r="L84" s="3"/>
      <c r="M84" s="3"/>
      <c r="N84" s="3"/>
    </row>
    <row r="85" spans="1:14" ht="11.25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3"/>
      <c r="L85" s="3"/>
      <c r="M85" s="3"/>
      <c r="N85" s="3"/>
    </row>
    <row r="86" spans="1:14" ht="11.25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3"/>
      <c r="L86" s="3"/>
      <c r="M86" s="3"/>
      <c r="N86" s="3"/>
    </row>
    <row r="87" spans="1:14" ht="11.25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3"/>
      <c r="L87" s="3"/>
      <c r="M87" s="3"/>
      <c r="N87" s="3"/>
    </row>
    <row r="88" spans="1:14" ht="11.25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3"/>
      <c r="L88" s="3"/>
      <c r="M88" s="3"/>
      <c r="N88" s="3"/>
    </row>
    <row r="89" spans="1:14" ht="11.25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3"/>
      <c r="L89" s="3"/>
      <c r="M89" s="3"/>
      <c r="N89" s="3"/>
    </row>
    <row r="90" spans="1:14" ht="11.25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3"/>
      <c r="L90" s="3"/>
      <c r="M90" s="3"/>
      <c r="N90" s="3"/>
    </row>
    <row r="91" spans="1:14" ht="11.25">
      <c r="A91" s="61"/>
      <c r="B91" s="61"/>
      <c r="C91" s="61"/>
      <c r="D91" s="61"/>
      <c r="E91" s="61"/>
      <c r="F91" s="61"/>
      <c r="G91" s="61"/>
      <c r="H91" s="61"/>
      <c r="I91" s="61"/>
      <c r="J91" s="61"/>
      <c r="K91" s="3"/>
      <c r="L91" s="3"/>
      <c r="M91" s="3"/>
      <c r="N91" s="3"/>
    </row>
    <row r="92" spans="1:14" ht="11.25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3"/>
      <c r="L92" s="3"/>
      <c r="M92" s="3"/>
      <c r="N92" s="3"/>
    </row>
    <row r="94" spans="15:16" ht="12" thickBot="1">
      <c r="O94" s="62" t="s">
        <v>14</v>
      </c>
      <c r="P94" s="63">
        <f>INTERCEPT(L97:L144,K97:K144)</f>
        <v>-3.636842216005911</v>
      </c>
    </row>
    <row r="95" spans="1:16" ht="11.25">
      <c r="A95" s="64" t="s">
        <v>13</v>
      </c>
      <c r="B95" s="65" t="str">
        <f>xaxis</f>
        <v>- Log [Oxymetazoline] M</v>
      </c>
      <c r="C95" s="65" t="s">
        <v>15</v>
      </c>
      <c r="D95" s="65" t="s">
        <v>16</v>
      </c>
      <c r="E95" s="66" t="s">
        <v>17</v>
      </c>
      <c r="F95" s="66" t="s">
        <v>18</v>
      </c>
      <c r="G95" s="66" t="s">
        <v>19</v>
      </c>
      <c r="H95" s="67" t="s">
        <v>20</v>
      </c>
      <c r="J95" s="64"/>
      <c r="K95" s="68" t="s">
        <v>21</v>
      </c>
      <c r="L95" s="66" t="s">
        <v>22</v>
      </c>
      <c r="M95" s="67" t="s">
        <v>23</v>
      </c>
      <c r="O95" s="62" t="s">
        <v>24</v>
      </c>
      <c r="P95" s="63">
        <f>SLOPE(L97:L144,K97:K144)</f>
        <v>-0.627178357721443</v>
      </c>
    </row>
    <row r="96" spans="1:16" ht="11.25">
      <c r="A96" s="69" t="e">
        <f>NA()</f>
        <v>#N/A</v>
      </c>
      <c r="B96" s="70">
        <f>INT(B100)</f>
        <v>8</v>
      </c>
      <c r="C96" s="71"/>
      <c r="D96" s="71"/>
      <c r="E96" s="30"/>
      <c r="F96" s="30"/>
      <c r="G96" s="30" t="e">
        <f>NA()</f>
        <v>#N/A</v>
      </c>
      <c r="H96" s="72"/>
      <c r="J96" s="73"/>
      <c r="K96" s="74" t="s">
        <v>19</v>
      </c>
      <c r="L96" s="75" t="s">
        <v>20</v>
      </c>
      <c r="M96" s="76" t="s">
        <v>25</v>
      </c>
      <c r="O96" s="62" t="s">
        <v>26</v>
      </c>
      <c r="P96" s="77">
        <f>-P94/P95</f>
        <v>-5.798736788716153</v>
      </c>
    </row>
    <row r="97" spans="1:16" ht="11.25">
      <c r="A97" s="69" t="e">
        <f>NA()</f>
        <v>#N/A</v>
      </c>
      <c r="B97" s="78">
        <f>(H97-b)/m*-1</f>
        <v>8.987622335191414</v>
      </c>
      <c r="C97" s="71"/>
      <c r="D97" s="71"/>
      <c r="E97" s="30"/>
      <c r="F97" s="30"/>
      <c r="G97" s="30" t="e">
        <f>NA()</f>
        <v>#N/A</v>
      </c>
      <c r="H97" s="72">
        <v>2</v>
      </c>
      <c r="J97" s="79">
        <v>1</v>
      </c>
      <c r="K97" s="80">
        <f aca="true" t="shared" si="2" ref="K97:K144">IF($E19&lt;&gt;"",$A19,"")</f>
      </c>
      <c r="L97" s="81">
        <f aca="true" t="shared" si="3" ref="L97:L144">IF($E19&lt;&gt;"",LOG10($D19/(100-$D19)),"")</f>
      </c>
      <c r="M97" s="82">
        <f aca="true" t="shared" si="4" ref="M97:M144">IF($D19&lt;&gt;"",IF($E19="",LOG10($D19/(100-$D19)),""),"")</f>
        <v>1.1551266211714102</v>
      </c>
      <c r="O97" s="62" t="s">
        <v>26</v>
      </c>
      <c r="P97" s="83">
        <f>10^(-P94/P95)</f>
        <v>1.5895098051813966E-06</v>
      </c>
    </row>
    <row r="98" spans="1:16" ht="11.25">
      <c r="A98" s="69" t="e">
        <f>NA()</f>
        <v>#N/A</v>
      </c>
      <c r="B98" s="78">
        <f>(H98-b)/m*-1</f>
        <v>2.6098512422408926</v>
      </c>
      <c r="C98" s="84"/>
      <c r="D98" s="84"/>
      <c r="E98" s="85"/>
      <c r="F98" s="85"/>
      <c r="G98" s="30" t="e">
        <f>NA()</f>
        <v>#N/A</v>
      </c>
      <c r="H98" s="86">
        <v>-2</v>
      </c>
      <c r="J98" s="79">
        <f aca="true" t="shared" si="5" ref="J98:J144">+J97+1</f>
        <v>2</v>
      </c>
      <c r="K98" s="80">
        <f t="shared" si="2"/>
      </c>
      <c r="L98" s="81">
        <f t="shared" si="3"/>
      </c>
      <c r="M98" s="82">
        <f t="shared" si="4"/>
        <v>1.2030641176923436</v>
      </c>
      <c r="O98" s="4" t="s">
        <v>27</v>
      </c>
      <c r="P98" s="63">
        <f>CORREL(L97:L144,K97:K144)</f>
        <v>-0.9613563508290716</v>
      </c>
    </row>
    <row r="99" spans="1:16" ht="11.25">
      <c r="A99" s="69" t="e">
        <f>NA()</f>
        <v>#N/A</v>
      </c>
      <c r="B99" s="70">
        <f>INT(B98)</f>
        <v>2</v>
      </c>
      <c r="C99" s="71"/>
      <c r="D99" s="71"/>
      <c r="E99" s="30"/>
      <c r="F99" s="30"/>
      <c r="G99" s="30" t="e">
        <f>NA()</f>
        <v>#N/A</v>
      </c>
      <c r="H99" s="72"/>
      <c r="J99" s="79">
        <f t="shared" si="5"/>
        <v>3</v>
      </c>
      <c r="K99" s="80">
        <f t="shared" si="2"/>
      </c>
      <c r="L99" s="81">
        <f t="shared" si="3"/>
      </c>
      <c r="M99" s="82">
        <f t="shared" si="4"/>
        <v>0.8459801002678534</v>
      </c>
      <c r="O99" s="87" t="str">
        <f>eqline</f>
        <v>y= -0.6272x -3.6368</v>
      </c>
      <c r="P99" s="88"/>
    </row>
    <row r="100" spans="1:16" ht="11.25">
      <c r="A100" s="89">
        <v>99</v>
      </c>
      <c r="B100" s="78">
        <f aca="true" t="shared" si="6" ref="B100:B131">((LOG(A100/(100-A100))-b)/m)*-1</f>
        <v>8.980662902760887</v>
      </c>
      <c r="C100" s="84"/>
      <c r="D100" s="84"/>
      <c r="E100" s="85"/>
      <c r="F100" s="85"/>
      <c r="G100" s="90">
        <f aca="true" t="shared" si="7" ref="G100:G131">1/10^B100</f>
        <v>1.0455314407048338E-09</v>
      </c>
      <c r="H100" s="72" t="e">
        <f>NA()</f>
        <v>#N/A</v>
      </c>
      <c r="J100" s="79">
        <f t="shared" si="5"/>
        <v>4</v>
      </c>
      <c r="K100" s="80">
        <f t="shared" si="2"/>
      </c>
      <c r="L100" s="81">
        <f t="shared" si="3"/>
      </c>
      <c r="M100" s="82">
        <f t="shared" si="4"/>
        <v>0.7823610955280251</v>
      </c>
      <c r="O100" s="91" t="str">
        <f>IF(b&lt;&gt;"","ic50= "&amp;TEXT(ic,FIXED(,,)))</f>
        <v>ic50= -5.80</v>
      </c>
      <c r="P100" s="31"/>
    </row>
    <row r="101" spans="1:16" ht="11.25">
      <c r="A101" s="89">
        <v>98</v>
      </c>
      <c r="B101" s="78">
        <f t="shared" si="6"/>
        <v>8.493657713872187</v>
      </c>
      <c r="C101" s="84"/>
      <c r="D101" s="84"/>
      <c r="E101" s="85"/>
      <c r="F101" s="85"/>
      <c r="G101" s="90">
        <f t="shared" si="7"/>
        <v>3.2087973191023676E-09</v>
      </c>
      <c r="H101" s="72" t="e">
        <f>NA()</f>
        <v>#N/A</v>
      </c>
      <c r="J101" s="79">
        <f t="shared" si="5"/>
        <v>5</v>
      </c>
      <c r="K101" s="80">
        <f t="shared" si="2"/>
        <v>-8</v>
      </c>
      <c r="L101" s="81">
        <f t="shared" si="3"/>
        <v>0.9004778509253689</v>
      </c>
      <c r="M101" s="82">
        <f t="shared" si="4"/>
      </c>
      <c r="O101" s="91">
        <f>SUM(B7:B10)/COUNTA(B7:B10)</f>
        <v>66133.25</v>
      </c>
      <c r="P101" s="92" t="s">
        <v>28</v>
      </c>
    </row>
    <row r="102" spans="1:16" ht="11.25">
      <c r="A102" s="89">
        <v>97</v>
      </c>
      <c r="B102" s="78">
        <f t="shared" si="6"/>
        <v>8.205788085943924</v>
      </c>
      <c r="C102" s="84"/>
      <c r="D102" s="84"/>
      <c r="E102" s="85"/>
      <c r="F102" s="85"/>
      <c r="G102" s="90">
        <f t="shared" si="7"/>
        <v>6.22604010779935E-09</v>
      </c>
      <c r="H102" s="72" t="e">
        <f>NA()</f>
        <v>#N/A</v>
      </c>
      <c r="J102" s="79">
        <f t="shared" si="5"/>
        <v>6</v>
      </c>
      <c r="K102" s="80">
        <f t="shared" si="2"/>
        <v>-8</v>
      </c>
      <c r="L102" s="81">
        <f t="shared" si="3"/>
        <v>1.0839392972951163</v>
      </c>
      <c r="M102" s="82">
        <f t="shared" si="4"/>
      </c>
      <c r="O102" s="91">
        <f>SUM(B11:B14)/COUNTA(B11:B14)</f>
        <v>5156.5</v>
      </c>
      <c r="P102" s="92" t="s">
        <v>29</v>
      </c>
    </row>
    <row r="103" spans="1:16" ht="11.25">
      <c r="A103" s="89">
        <v>96</v>
      </c>
      <c r="B103" s="78">
        <f t="shared" si="6"/>
        <v>7.999404628604559</v>
      </c>
      <c r="C103" s="84"/>
      <c r="D103" s="84"/>
      <c r="E103" s="85"/>
      <c r="F103" s="85"/>
      <c r="G103" s="90">
        <f t="shared" si="7"/>
        <v>1.0013718334037016E-08</v>
      </c>
      <c r="H103" s="72" t="e">
        <f>NA()</f>
        <v>#N/A</v>
      </c>
      <c r="J103" s="79">
        <f t="shared" si="5"/>
        <v>7</v>
      </c>
      <c r="K103" s="80">
        <f t="shared" si="2"/>
        <v>-7</v>
      </c>
      <c r="L103" s="81">
        <f t="shared" si="3"/>
        <v>0.8411530706422434</v>
      </c>
      <c r="M103" s="82">
        <f t="shared" si="4"/>
      </c>
      <c r="O103" s="91">
        <f>SUM(B15:B18)/COUNTA(B15:B18)</f>
        <v>28948.75</v>
      </c>
      <c r="P103" s="93" t="s">
        <v>30</v>
      </c>
    </row>
    <row r="104" spans="1:16" ht="11.25">
      <c r="A104" s="89">
        <v>95</v>
      </c>
      <c r="B104" s="78">
        <f t="shared" si="6"/>
        <v>7.837636226506987</v>
      </c>
      <c r="C104" s="84"/>
      <c r="D104" s="84"/>
      <c r="E104" s="85"/>
      <c r="F104" s="85"/>
      <c r="G104" s="90">
        <f t="shared" si="7"/>
        <v>1.4533284440294755E-08</v>
      </c>
      <c r="H104" s="72" t="e">
        <f>NA()</f>
        <v>#N/A</v>
      </c>
      <c r="J104" s="79">
        <f t="shared" si="5"/>
        <v>8</v>
      </c>
      <c r="K104" s="80">
        <f t="shared" si="2"/>
        <v>-7</v>
      </c>
      <c r="L104" s="81">
        <f t="shared" si="3"/>
        <v>1.0018101914998025</v>
      </c>
      <c r="M104" s="82">
        <f t="shared" si="4"/>
      </c>
      <c r="O104" s="91">
        <f>O103-O102</f>
        <v>23792.25</v>
      </c>
      <c r="P104" s="93" t="s">
        <v>31</v>
      </c>
    </row>
    <row r="105" spans="1:16" ht="11.25">
      <c r="A105" s="89">
        <v>94</v>
      </c>
      <c r="B105" s="78">
        <f t="shared" si="6"/>
        <v>7.704058597902042</v>
      </c>
      <c r="C105" s="84"/>
      <c r="D105" s="84"/>
      <c r="E105" s="85"/>
      <c r="F105" s="85"/>
      <c r="G105" s="90">
        <f t="shared" si="7"/>
        <v>1.976702912204606E-08</v>
      </c>
      <c r="H105" s="72" t="e">
        <f>NA()</f>
        <v>#N/A</v>
      </c>
      <c r="J105" s="79">
        <f t="shared" si="5"/>
        <v>9</v>
      </c>
      <c r="K105" s="80">
        <f t="shared" si="2"/>
        <v>-6</v>
      </c>
      <c r="L105" s="81">
        <f t="shared" si="3"/>
        <v>0.4325295200183996</v>
      </c>
      <c r="M105" s="82">
        <f t="shared" si="4"/>
      </c>
      <c r="O105" s="91">
        <f>1/2^((C7-C8)/C12)</f>
        <v>1</v>
      </c>
      <c r="P105" s="94" t="s">
        <v>32</v>
      </c>
    </row>
    <row r="106" spans="1:16" ht="11.25">
      <c r="A106" s="89">
        <v>93</v>
      </c>
      <c r="B106" s="78">
        <f t="shared" si="6"/>
        <v>7.589909737701459</v>
      </c>
      <c r="C106" s="84"/>
      <c r="D106" s="84"/>
      <c r="E106" s="85"/>
      <c r="F106" s="85"/>
      <c r="G106" s="90">
        <f t="shared" si="7"/>
        <v>2.5709300606676613E-08</v>
      </c>
      <c r="H106" s="72" t="e">
        <f>NA()</f>
        <v>#N/A</v>
      </c>
      <c r="J106" s="79">
        <f t="shared" si="5"/>
        <v>10</v>
      </c>
      <c r="K106" s="80">
        <f t="shared" si="2"/>
        <v>-6</v>
      </c>
      <c r="L106" s="81">
        <f t="shared" si="3"/>
        <v>0.520493482293408</v>
      </c>
      <c r="M106" s="82">
        <f t="shared" si="4"/>
      </c>
      <c r="O106" s="91">
        <f>C11*O105</f>
        <v>2200</v>
      </c>
      <c r="P106" s="94" t="s">
        <v>33</v>
      </c>
    </row>
    <row r="107" spans="1:16" ht="11.25">
      <c r="A107" s="89">
        <v>92</v>
      </c>
      <c r="B107" s="78">
        <f t="shared" si="6"/>
        <v>7.489958794856729</v>
      </c>
      <c r="C107" s="84"/>
      <c r="D107" s="84"/>
      <c r="E107" s="85"/>
      <c r="F107" s="85"/>
      <c r="G107" s="90">
        <f t="shared" si="7"/>
        <v>3.236243604179559E-08</v>
      </c>
      <c r="H107" s="72" t="e">
        <f>NA()</f>
        <v>#N/A</v>
      </c>
      <c r="J107" s="79">
        <f t="shared" si="5"/>
        <v>11</v>
      </c>
      <c r="K107" s="80">
        <f t="shared" si="2"/>
        <v>-5</v>
      </c>
      <c r="L107" s="81">
        <f t="shared" si="3"/>
        <v>-0.33984084295661693</v>
      </c>
      <c r="M107" s="82">
        <f t="shared" si="4"/>
      </c>
      <c r="O107" s="91">
        <f>(((1/(O106/0.001))*0.000001)/2220000)</f>
        <v>2.0475020475020473E-19</v>
      </c>
      <c r="P107" s="94" t="s">
        <v>34</v>
      </c>
    </row>
    <row r="108" spans="1:16" ht="11.25">
      <c r="A108" s="89">
        <v>91</v>
      </c>
      <c r="B108" s="78">
        <f t="shared" si="6"/>
        <v>7.400831106084233</v>
      </c>
      <c r="C108" s="84"/>
      <c r="D108" s="84"/>
      <c r="E108" s="85"/>
      <c r="F108" s="85"/>
      <c r="G108" s="90">
        <f t="shared" si="7"/>
        <v>3.9734604436788664E-08</v>
      </c>
      <c r="H108" s="72" t="e">
        <f>NA()</f>
        <v>#N/A</v>
      </c>
      <c r="J108" s="79">
        <f t="shared" si="5"/>
        <v>12</v>
      </c>
      <c r="K108" s="80">
        <f t="shared" si="2"/>
        <v>-5</v>
      </c>
      <c r="L108" s="81">
        <f t="shared" si="3"/>
        <v>-0.3407737271266164</v>
      </c>
      <c r="M108" s="82">
        <f t="shared" si="4"/>
      </c>
      <c r="O108" s="91">
        <f>O106*2220/C10</f>
        <v>6221656.050955414</v>
      </c>
      <c r="P108" s="94" t="s">
        <v>35</v>
      </c>
    </row>
    <row r="109" spans="1:16" ht="11.25">
      <c r="A109" s="89">
        <v>90</v>
      </c>
      <c r="B109" s="78">
        <f t="shared" si="6"/>
        <v>7.320221861807825</v>
      </c>
      <c r="C109" s="84"/>
      <c r="D109" s="84"/>
      <c r="E109" s="85"/>
      <c r="F109" s="85"/>
      <c r="G109" s="90">
        <f t="shared" si="7"/>
        <v>4.783856438601587E-08</v>
      </c>
      <c r="H109" s="72" t="e">
        <f>NA()</f>
        <v>#N/A</v>
      </c>
      <c r="J109" s="79">
        <f t="shared" si="5"/>
        <v>13</v>
      </c>
      <c r="K109" s="80">
        <f t="shared" si="2"/>
        <v>-4</v>
      </c>
      <c r="L109" s="81">
        <f t="shared" si="3"/>
        <v>-1.400705512440783</v>
      </c>
      <c r="M109" s="82">
        <f t="shared" si="4"/>
      </c>
      <c r="O109" s="91">
        <f>O101/O108</f>
        <v>0.010629525235462735</v>
      </c>
      <c r="P109" s="94" t="s">
        <v>36</v>
      </c>
    </row>
    <row r="110" spans="1:16" ht="11.25">
      <c r="A110" s="89">
        <v>89</v>
      </c>
      <c r="B110" s="78">
        <f t="shared" si="6"/>
        <v>7.246486556079726</v>
      </c>
      <c r="C110" s="84"/>
      <c r="D110" s="84"/>
      <c r="E110" s="85"/>
      <c r="F110" s="85"/>
      <c r="G110" s="90">
        <f t="shared" si="7"/>
        <v>5.6690912036014365E-08</v>
      </c>
      <c r="H110" s="72" t="e">
        <f>NA()</f>
        <v>#N/A</v>
      </c>
      <c r="J110" s="79">
        <f t="shared" si="5"/>
        <v>14</v>
      </c>
      <c r="K110" s="80">
        <f t="shared" si="2"/>
        <v>-4</v>
      </c>
      <c r="L110" s="81">
        <f t="shared" si="3"/>
        <v>-1.0606680798874928</v>
      </c>
      <c r="M110" s="82">
        <f t="shared" si="4"/>
      </c>
      <c r="O110" s="91">
        <f>O109*0.000000000001</f>
        <v>1.0629525235462735E-14</v>
      </c>
      <c r="P110" s="94" t="s">
        <v>37</v>
      </c>
    </row>
    <row r="111" spans="1:16" ht="11.25">
      <c r="A111" s="89">
        <v>88</v>
      </c>
      <c r="B111" s="78">
        <f t="shared" si="6"/>
        <v>7.178410394237568</v>
      </c>
      <c r="C111" s="84"/>
      <c r="D111" s="84"/>
      <c r="E111" s="85"/>
      <c r="F111" s="85"/>
      <c r="G111" s="90">
        <f t="shared" si="7"/>
        <v>6.631161509259907E-08</v>
      </c>
      <c r="H111" s="72" t="e">
        <f>NA()</f>
        <v>#N/A</v>
      </c>
      <c r="J111" s="79">
        <f t="shared" si="5"/>
        <v>15</v>
      </c>
      <c r="K111" s="80">
        <f t="shared" si="2"/>
        <v>-3</v>
      </c>
      <c r="L111" s="81">
        <f t="shared" si="3"/>
        <v>-2.1314430898769356</v>
      </c>
      <c r="M111" s="82">
        <f t="shared" si="4"/>
      </c>
      <c r="P111" s="95"/>
    </row>
    <row r="112" spans="1:16" ht="11.25">
      <c r="A112" s="89">
        <v>87</v>
      </c>
      <c r="B112" s="78">
        <f t="shared" si="6"/>
        <v>7.115070316727423</v>
      </c>
      <c r="C112" s="84"/>
      <c r="D112" s="84"/>
      <c r="E112" s="85"/>
      <c r="F112" s="85"/>
      <c r="G112" s="90">
        <f t="shared" si="7"/>
        <v>7.67237255730119E-08</v>
      </c>
      <c r="H112" s="72" t="e">
        <f>NA()</f>
        <v>#N/A</v>
      </c>
      <c r="J112" s="79">
        <f t="shared" si="5"/>
        <v>16</v>
      </c>
      <c r="K112" s="80">
        <f t="shared" si="2"/>
      </c>
      <c r="L112" s="81">
        <f t="shared" si="3"/>
      </c>
      <c r="M112" s="82">
        <f t="shared" si="4"/>
      </c>
      <c r="O112" s="91" t="str">
        <f>IF(coco&lt;&gt;"","r^2= "&amp;TEXT(+coco,FIXED(,4)))</f>
        <v>r^2= -0.9614</v>
      </c>
      <c r="P112" s="93"/>
    </row>
    <row r="113" spans="1:16" ht="11.25">
      <c r="A113" s="89">
        <v>86</v>
      </c>
      <c r="B113" s="78">
        <f t="shared" si="6"/>
        <v>7.05574830044864</v>
      </c>
      <c r="C113" s="84"/>
      <c r="D113" s="84"/>
      <c r="E113" s="85"/>
      <c r="F113" s="85"/>
      <c r="G113" s="90">
        <f t="shared" si="7"/>
        <v>8.79532110455469E-08</v>
      </c>
      <c r="H113" s="72" t="e">
        <f>NA()</f>
        <v>#N/A</v>
      </c>
      <c r="J113" s="79">
        <f t="shared" si="5"/>
        <v>17</v>
      </c>
      <c r="K113" s="80">
        <f t="shared" si="2"/>
      </c>
      <c r="L113" s="81">
        <f t="shared" si="3"/>
      </c>
      <c r="M113" s="82">
        <f t="shared" si="4"/>
      </c>
      <c r="O113" s="96">
        <f>-b/m</f>
        <v>-5.798736788716153</v>
      </c>
      <c r="P113" s="97" t="s">
        <v>38</v>
      </c>
    </row>
    <row r="114" spans="1:16" ht="11.25">
      <c r="A114" s="89">
        <v>85</v>
      </c>
      <c r="B114" s="78">
        <f t="shared" si="6"/>
        <v>6.999874642699943</v>
      </c>
      <c r="C114" s="84"/>
      <c r="D114" s="84"/>
      <c r="E114" s="85"/>
      <c r="F114" s="85"/>
      <c r="G114" s="90">
        <f t="shared" si="7"/>
        <v>1.0002886875126285E-07</v>
      </c>
      <c r="H114" s="72" t="e">
        <f>NA()</f>
        <v>#N/A</v>
      </c>
      <c r="J114" s="79">
        <f t="shared" si="5"/>
        <v>18</v>
      </c>
      <c r="K114" s="80">
        <f t="shared" si="2"/>
      </c>
      <c r="L114" s="81">
        <f t="shared" si="3"/>
      </c>
      <c r="M114" s="82">
        <f t="shared" si="4"/>
      </c>
      <c r="O114" s="98">
        <f>IF(coco&lt;&gt;"",coco,"")</f>
        <v>-0.9613563508290716</v>
      </c>
      <c r="P114" s="99" t="s">
        <v>39</v>
      </c>
    </row>
    <row r="115" spans="1:16" ht="11.25">
      <c r="A115" s="89">
        <v>84</v>
      </c>
      <c r="B115" s="78">
        <f t="shared" si="6"/>
        <v>6.946989585611626</v>
      </c>
      <c r="C115" s="84"/>
      <c r="D115" s="84"/>
      <c r="E115" s="85"/>
      <c r="F115" s="100"/>
      <c r="G115" s="90">
        <f t="shared" si="7"/>
        <v>1.129823007521097E-07</v>
      </c>
      <c r="H115" s="72" t="e">
        <f>NA()</f>
        <v>#N/A</v>
      </c>
      <c r="J115" s="79">
        <f t="shared" si="5"/>
        <v>19</v>
      </c>
      <c r="K115" s="80">
        <f t="shared" si="2"/>
      </c>
      <c r="L115" s="81">
        <f t="shared" si="3"/>
      </c>
      <c r="M115" s="82">
        <f t="shared" si="4"/>
      </c>
      <c r="O115" s="91" t="str">
        <f>"["&amp;drug&amp;"] pM"</f>
        <v>[Oxymetazoline] pM</v>
      </c>
      <c r="P115" s="95"/>
    </row>
    <row r="116" spans="1:16" ht="11.25">
      <c r="A116" s="89">
        <v>83</v>
      </c>
      <c r="B116" s="78">
        <f t="shared" si="6"/>
        <v>6.896716593854215</v>
      </c>
      <c r="C116" s="84"/>
      <c r="D116" s="84"/>
      <c r="E116" s="85"/>
      <c r="F116" s="85"/>
      <c r="G116" s="90">
        <f t="shared" si="7"/>
        <v>1.268479363306356E-07</v>
      </c>
      <c r="H116" s="72" t="e">
        <f>NA()</f>
        <v>#N/A</v>
      </c>
      <c r="J116" s="79">
        <f t="shared" si="5"/>
        <v>20</v>
      </c>
      <c r="K116" s="80">
        <f t="shared" si="2"/>
      </c>
      <c r="L116" s="81">
        <f t="shared" si="3"/>
      </c>
      <c r="M116" s="82">
        <f t="shared" si="4"/>
      </c>
      <c r="O116" s="91" t="str">
        <f>"- Log ["&amp;drug&amp;"] M"</f>
        <v>- Log [Oxymetazoline] M</v>
      </c>
      <c r="P116" s="93"/>
    </row>
    <row r="117" spans="1:16" ht="11.25">
      <c r="A117" s="89">
        <v>82</v>
      </c>
      <c r="B117" s="78">
        <f t="shared" si="6"/>
        <v>6.848743280765576</v>
      </c>
      <c r="C117" s="84"/>
      <c r="D117" s="84"/>
      <c r="E117" s="85"/>
      <c r="F117" s="101"/>
      <c r="G117" s="90">
        <f t="shared" si="7"/>
        <v>1.416630928380343E-07</v>
      </c>
      <c r="H117" s="72" t="e">
        <f>NA()</f>
        <v>#N/A</v>
      </c>
      <c r="J117" s="79">
        <f t="shared" si="5"/>
        <v>21</v>
      </c>
      <c r="K117" s="80">
        <f t="shared" si="2"/>
      </c>
      <c r="L117" s="81">
        <f t="shared" si="3"/>
      </c>
      <c r="M117" s="82">
        <f t="shared" si="4"/>
      </c>
      <c r="O117" s="74" t="str">
        <f>IF(b&lt;&gt;"","y= "&amp;TEXT(+m,FIXED(,4))&amp;"x "&amp;TEXT(b,FIXED(,4)))</f>
        <v>y= -0.6272x -3.6368</v>
      </c>
      <c r="P117" s="102"/>
    </row>
    <row r="118" spans="1:15" ht="11.25">
      <c r="A118" s="89">
        <v>81</v>
      </c>
      <c r="B118" s="78">
        <f t="shared" si="6"/>
        <v>6.802807497108664</v>
      </c>
      <c r="C118" s="84"/>
      <c r="D118" s="84"/>
      <c r="E118" s="85"/>
      <c r="F118" s="85"/>
      <c r="G118" s="90">
        <f t="shared" si="7"/>
        <v>1.5746806937665382E-07</v>
      </c>
      <c r="H118" s="72" t="e">
        <f>NA()</f>
        <v>#N/A</v>
      </c>
      <c r="J118" s="79">
        <f t="shared" si="5"/>
        <v>22</v>
      </c>
      <c r="K118" s="80">
        <f t="shared" si="2"/>
      </c>
      <c r="L118" s="81">
        <f t="shared" si="3"/>
      </c>
      <c r="M118" s="82">
        <f t="shared" si="4"/>
      </c>
      <c r="O118" s="4" t="str">
        <f>"pH 7.0 "&amp;A2</f>
        <v>pH 7.0 y= -0.6272x -3.6368</v>
      </c>
    </row>
    <row r="119" spans="1:13" ht="11.25">
      <c r="A119" s="89">
        <v>80</v>
      </c>
      <c r="B119" s="78">
        <f t="shared" si="6"/>
        <v>6.758686990944532</v>
      </c>
      <c r="C119" s="84"/>
      <c r="D119" s="84"/>
      <c r="E119" s="85"/>
      <c r="F119" s="103"/>
      <c r="G119" s="90">
        <f t="shared" si="7"/>
        <v>1.7430626983344908E-07</v>
      </c>
      <c r="H119" s="72" t="e">
        <f>NA()</f>
        <v>#N/A</v>
      </c>
      <c r="J119" s="79">
        <f t="shared" si="5"/>
        <v>23</v>
      </c>
      <c r="K119" s="80">
        <f t="shared" si="2"/>
      </c>
      <c r="L119" s="81">
        <f t="shared" si="3"/>
      </c>
      <c r="M119" s="82">
        <f t="shared" si="4"/>
      </c>
    </row>
    <row r="120" spans="1:13" ht="11.25">
      <c r="A120" s="89">
        <v>77</v>
      </c>
      <c r="B120" s="78">
        <f t="shared" si="6"/>
        <v>6.635441184992465</v>
      </c>
      <c r="C120" s="84"/>
      <c r="D120" s="84"/>
      <c r="E120" s="85"/>
      <c r="F120" s="85"/>
      <c r="G120" s="90">
        <f t="shared" si="7"/>
        <v>2.3150416829172903E-07</v>
      </c>
      <c r="H120" s="72" t="e">
        <f>NA()</f>
        <v>#N/A</v>
      </c>
      <c r="J120" s="79">
        <f t="shared" si="5"/>
        <v>24</v>
      </c>
      <c r="K120" s="80">
        <f t="shared" si="2"/>
      </c>
      <c r="L120" s="81">
        <f t="shared" si="3"/>
      </c>
      <c r="M120" s="82">
        <f t="shared" si="4"/>
      </c>
    </row>
    <row r="121" spans="1:13" ht="11.25">
      <c r="A121" s="89">
        <v>74</v>
      </c>
      <c r="B121" s="78">
        <f t="shared" si="6"/>
        <v>6.5230257667518305</v>
      </c>
      <c r="C121" s="84"/>
      <c r="D121" s="84"/>
      <c r="E121" s="85"/>
      <c r="F121" s="85"/>
      <c r="G121" s="90">
        <f t="shared" si="7"/>
        <v>2.9989845835380497E-07</v>
      </c>
      <c r="H121" s="72" t="e">
        <f>NA()</f>
        <v>#N/A</v>
      </c>
      <c r="J121" s="79">
        <f t="shared" si="5"/>
        <v>25</v>
      </c>
      <c r="K121" s="80">
        <f t="shared" si="2"/>
      </c>
      <c r="L121" s="81">
        <f t="shared" si="3"/>
      </c>
      <c r="M121" s="82">
        <f t="shared" si="4"/>
      </c>
    </row>
    <row r="122" spans="1:13" ht="11.25">
      <c r="A122" s="89">
        <v>71</v>
      </c>
      <c r="B122" s="78">
        <f t="shared" si="6"/>
        <v>6.418752364879942</v>
      </c>
      <c r="C122" s="84"/>
      <c r="D122" s="84"/>
      <c r="E122" s="85"/>
      <c r="F122" s="85"/>
      <c r="G122" s="90">
        <f t="shared" si="7"/>
        <v>3.812831694425008E-07</v>
      </c>
      <c r="H122" s="72" t="e">
        <f>NA()</f>
        <v>#N/A</v>
      </c>
      <c r="J122" s="79">
        <f t="shared" si="5"/>
        <v>26</v>
      </c>
      <c r="K122" s="80">
        <f t="shared" si="2"/>
      </c>
      <c r="L122" s="81">
        <f t="shared" si="3"/>
      </c>
      <c r="M122" s="82">
        <f t="shared" si="4"/>
      </c>
    </row>
    <row r="123" spans="1:13" ht="11.25">
      <c r="A123" s="89">
        <v>68</v>
      </c>
      <c r="B123" s="78">
        <f t="shared" si="6"/>
        <v>6.320691875903209</v>
      </c>
      <c r="C123" s="84"/>
      <c r="D123" s="84"/>
      <c r="E123" s="85"/>
      <c r="F123" s="85"/>
      <c r="G123" s="90">
        <f t="shared" si="7"/>
        <v>4.778681922730361E-07</v>
      </c>
      <c r="H123" s="72" t="e">
        <f>NA()</f>
        <v>#N/A</v>
      </c>
      <c r="J123" s="79">
        <f t="shared" si="5"/>
        <v>27</v>
      </c>
      <c r="K123" s="80">
        <f t="shared" si="2"/>
      </c>
      <c r="L123" s="81">
        <f t="shared" si="3"/>
      </c>
      <c r="M123" s="82">
        <f t="shared" si="4"/>
      </c>
    </row>
    <row r="124" spans="1:13" ht="11.25">
      <c r="A124" s="89">
        <v>65</v>
      </c>
      <c r="B124" s="78">
        <f t="shared" si="6"/>
        <v>6.2273952540198705</v>
      </c>
      <c r="C124" s="84"/>
      <c r="D124" s="84"/>
      <c r="E124" s="85"/>
      <c r="F124" s="85"/>
      <c r="G124" s="90">
        <f t="shared" si="7"/>
        <v>5.923859451596446E-07</v>
      </c>
      <c r="H124" s="72" t="e">
        <f>NA()</f>
        <v>#N/A</v>
      </c>
      <c r="J124" s="79">
        <f t="shared" si="5"/>
        <v>28</v>
      </c>
      <c r="K124" s="80">
        <f t="shared" si="2"/>
      </c>
      <c r="L124" s="81">
        <f t="shared" si="3"/>
      </c>
      <c r="M124" s="82">
        <f t="shared" si="4"/>
      </c>
    </row>
    <row r="125" spans="1:13" ht="11.25">
      <c r="A125" s="89">
        <v>62</v>
      </c>
      <c r="B125" s="78">
        <f t="shared" si="6"/>
        <v>6.137728225942806</v>
      </c>
      <c r="C125" s="84"/>
      <c r="D125" s="84"/>
      <c r="E125" s="85"/>
      <c r="F125" s="85"/>
      <c r="G125" s="90">
        <f t="shared" si="7"/>
        <v>7.282353792187505E-07</v>
      </c>
      <c r="H125" s="72" t="e">
        <f>NA()</f>
        <v>#N/A</v>
      </c>
      <c r="J125" s="79">
        <f t="shared" si="5"/>
        <v>29</v>
      </c>
      <c r="K125" s="80">
        <f t="shared" si="2"/>
      </c>
      <c r="L125" s="81">
        <f t="shared" si="3"/>
      </c>
      <c r="M125" s="82">
        <f t="shared" si="4"/>
      </c>
    </row>
    <row r="126" spans="1:13" ht="11.25">
      <c r="A126" s="89">
        <v>59</v>
      </c>
      <c r="B126" s="78">
        <f t="shared" si="6"/>
        <v>6.050767416011193</v>
      </c>
      <c r="C126" s="84"/>
      <c r="D126" s="84"/>
      <c r="E126" s="85"/>
      <c r="F126" s="85"/>
      <c r="G126" s="90">
        <f t="shared" si="7"/>
        <v>8.896774520974492E-07</v>
      </c>
      <c r="H126" s="72" t="e">
        <f>NA()</f>
        <v>#N/A</v>
      </c>
      <c r="J126" s="79">
        <f t="shared" si="5"/>
        <v>30</v>
      </c>
      <c r="K126" s="80">
        <f t="shared" si="2"/>
      </c>
      <c r="L126" s="81">
        <f t="shared" si="3"/>
      </c>
      <c r="M126" s="82">
        <f t="shared" si="4"/>
      </c>
    </row>
    <row r="127" spans="1:13" ht="11.25">
      <c r="A127" s="89">
        <v>56</v>
      </c>
      <c r="B127" s="78">
        <f t="shared" si="6"/>
        <v>5.965731311455297</v>
      </c>
      <c r="C127" s="84"/>
      <c r="D127" s="84"/>
      <c r="E127" s="85"/>
      <c r="F127" s="85"/>
      <c r="G127" s="90">
        <f t="shared" si="7"/>
        <v>1.0821032179581172E-06</v>
      </c>
      <c r="H127" s="72" t="e">
        <f>NA()</f>
        <v>#N/A</v>
      </c>
      <c r="J127" s="79">
        <f t="shared" si="5"/>
        <v>31</v>
      </c>
      <c r="K127" s="80">
        <f t="shared" si="2"/>
      </c>
      <c r="L127" s="81">
        <f t="shared" si="3"/>
      </c>
      <c r="M127" s="82">
        <f t="shared" si="4"/>
      </c>
    </row>
    <row r="128" spans="1:13" ht="11.25">
      <c r="A128" s="89">
        <v>53</v>
      </c>
      <c r="B128" s="78">
        <f t="shared" si="6"/>
        <v>5.881931642337435</v>
      </c>
      <c r="C128" s="84"/>
      <c r="D128" s="84"/>
      <c r="E128" s="85"/>
      <c r="F128" s="85"/>
      <c r="G128" s="90">
        <f t="shared" si="7"/>
        <v>1.3124064546658855E-06</v>
      </c>
      <c r="H128" s="72" t="e">
        <f>NA()</f>
        <v>#N/A</v>
      </c>
      <c r="J128" s="79">
        <f t="shared" si="5"/>
        <v>32</v>
      </c>
      <c r="K128" s="80">
        <f t="shared" si="2"/>
      </c>
      <c r="L128" s="81">
        <f t="shared" si="3"/>
      </c>
      <c r="M128" s="82">
        <f t="shared" si="4"/>
      </c>
    </row>
    <row r="129" spans="1:13" ht="11.25">
      <c r="A129" s="89">
        <v>50</v>
      </c>
      <c r="B129" s="78">
        <f t="shared" si="6"/>
        <v>5.798736788716153</v>
      </c>
      <c r="C129" s="84"/>
      <c r="D129" s="84"/>
      <c r="E129" s="85"/>
      <c r="F129" s="85"/>
      <c r="G129" s="90">
        <f t="shared" si="7"/>
        <v>1.5895098051813966E-06</v>
      </c>
      <c r="H129" s="72" t="e">
        <f>NA()</f>
        <v>#N/A</v>
      </c>
      <c r="J129" s="79">
        <f t="shared" si="5"/>
        <v>33</v>
      </c>
      <c r="K129" s="80">
        <f t="shared" si="2"/>
      </c>
      <c r="L129" s="81">
        <f t="shared" si="3"/>
      </c>
      <c r="M129" s="82">
        <f t="shared" si="4"/>
      </c>
    </row>
    <row r="130" spans="1:13" ht="11.25">
      <c r="A130" s="89">
        <v>47</v>
      </c>
      <c r="B130" s="78">
        <f t="shared" si="6"/>
        <v>5.715541935094871</v>
      </c>
      <c r="C130" s="84"/>
      <c r="D130" s="84"/>
      <c r="E130" s="85"/>
      <c r="F130" s="85"/>
      <c r="G130" s="90">
        <f t="shared" si="7"/>
        <v>1.925121148090526E-06</v>
      </c>
      <c r="H130" s="72" t="e">
        <f>NA()</f>
        <v>#N/A</v>
      </c>
      <c r="J130" s="79">
        <f t="shared" si="5"/>
        <v>34</v>
      </c>
      <c r="K130" s="80">
        <f t="shared" si="2"/>
      </c>
      <c r="L130" s="81">
        <f t="shared" si="3"/>
      </c>
      <c r="M130" s="82">
        <f t="shared" si="4"/>
      </c>
    </row>
    <row r="131" spans="1:13" ht="11.25">
      <c r="A131" s="89">
        <v>44</v>
      </c>
      <c r="B131" s="78">
        <f t="shared" si="6"/>
        <v>5.631742265977008</v>
      </c>
      <c r="C131" s="84"/>
      <c r="D131" s="84"/>
      <c r="E131" s="85"/>
      <c r="F131" s="85"/>
      <c r="G131" s="90">
        <f t="shared" si="7"/>
        <v>2.3348432745032237E-06</v>
      </c>
      <c r="H131" s="72" t="e">
        <f>NA()</f>
        <v>#N/A</v>
      </c>
      <c r="J131" s="79">
        <f t="shared" si="5"/>
        <v>35</v>
      </c>
      <c r="K131" s="80">
        <f t="shared" si="2"/>
      </c>
      <c r="L131" s="81">
        <f t="shared" si="3"/>
      </c>
      <c r="M131" s="82">
        <f t="shared" si="4"/>
      </c>
    </row>
    <row r="132" spans="1:13" ht="11.25">
      <c r="A132" s="89">
        <v>41</v>
      </c>
      <c r="B132" s="78">
        <f aca="true" t="shared" si="8" ref="B132:B158">((LOG(A132/(100-A132))-b)/m)*-1</f>
        <v>5.5467061614211115</v>
      </c>
      <c r="C132" s="84"/>
      <c r="D132" s="84"/>
      <c r="E132" s="85"/>
      <c r="F132" s="85"/>
      <c r="G132" s="90">
        <f aca="true" t="shared" si="9" ref="G132:G163">1/10^B132</f>
        <v>2.8398397810480536E-06</v>
      </c>
      <c r="H132" s="72" t="e">
        <f>NA()</f>
        <v>#N/A</v>
      </c>
      <c r="J132" s="79">
        <f t="shared" si="5"/>
        <v>36</v>
      </c>
      <c r="K132" s="80">
        <f t="shared" si="2"/>
      </c>
      <c r="L132" s="81">
        <f t="shared" si="3"/>
      </c>
      <c r="M132" s="82">
        <f t="shared" si="4"/>
      </c>
    </row>
    <row r="133" spans="1:13" ht="11.25">
      <c r="A133" s="89">
        <v>38</v>
      </c>
      <c r="B133" s="78">
        <f t="shared" si="8"/>
        <v>5.4597453514895</v>
      </c>
      <c r="C133" s="84"/>
      <c r="D133" s="84"/>
      <c r="E133" s="85"/>
      <c r="F133" s="85"/>
      <c r="G133" s="90">
        <f t="shared" si="9"/>
        <v>3.46940219174503E-06</v>
      </c>
      <c r="H133" s="72" t="e">
        <f>NA()</f>
        <v>#N/A</v>
      </c>
      <c r="J133" s="79">
        <f t="shared" si="5"/>
        <v>37</v>
      </c>
      <c r="K133" s="80">
        <f t="shared" si="2"/>
      </c>
      <c r="L133" s="81">
        <f t="shared" si="3"/>
      </c>
      <c r="M133" s="82">
        <f t="shared" si="4"/>
      </c>
    </row>
    <row r="134" spans="1:13" ht="11.25">
      <c r="A134" s="89">
        <v>35</v>
      </c>
      <c r="B134" s="78">
        <f t="shared" si="8"/>
        <v>5.370078323412435</v>
      </c>
      <c r="C134" s="84"/>
      <c r="D134" s="84"/>
      <c r="E134" s="85"/>
      <c r="F134" s="85"/>
      <c r="G134" s="90">
        <f t="shared" si="9"/>
        <v>4.265025936911649E-06</v>
      </c>
      <c r="H134" s="72" t="e">
        <f>NA()</f>
        <v>#N/A</v>
      </c>
      <c r="J134" s="79">
        <f t="shared" si="5"/>
        <v>38</v>
      </c>
      <c r="K134" s="80">
        <f t="shared" si="2"/>
      </c>
      <c r="L134" s="81">
        <f t="shared" si="3"/>
      </c>
      <c r="M134" s="82">
        <f t="shared" si="4"/>
      </c>
    </row>
    <row r="135" spans="1:13" ht="11.25">
      <c r="A135" s="89">
        <v>32</v>
      </c>
      <c r="B135" s="78">
        <f t="shared" si="8"/>
        <v>5.276781701529097</v>
      </c>
      <c r="C135" s="84"/>
      <c r="D135" s="84"/>
      <c r="E135" s="85"/>
      <c r="F135" s="85"/>
      <c r="G135" s="90">
        <f t="shared" si="9"/>
        <v>5.287109419754463E-06</v>
      </c>
      <c r="H135" s="72" t="e">
        <f>NA()</f>
        <v>#N/A</v>
      </c>
      <c r="J135" s="79">
        <f t="shared" si="5"/>
        <v>39</v>
      </c>
      <c r="K135" s="80">
        <f t="shared" si="2"/>
      </c>
      <c r="L135" s="81">
        <f t="shared" si="3"/>
      </c>
      <c r="M135" s="82">
        <f t="shared" si="4"/>
      </c>
    </row>
    <row r="136" spans="1:13" ht="11.25">
      <c r="A136" s="89">
        <v>29</v>
      </c>
      <c r="B136" s="78">
        <f t="shared" si="8"/>
        <v>5.178721212552364</v>
      </c>
      <c r="C136" s="84"/>
      <c r="D136" s="84"/>
      <c r="E136" s="85"/>
      <c r="F136" s="85"/>
      <c r="G136" s="90">
        <f t="shared" si="9"/>
        <v>6.626417380190236E-06</v>
      </c>
      <c r="H136" s="72" t="e">
        <f>NA()</f>
        <v>#N/A</v>
      </c>
      <c r="J136" s="79">
        <f t="shared" si="5"/>
        <v>40</v>
      </c>
      <c r="K136" s="80">
        <f t="shared" si="2"/>
      </c>
      <c r="L136" s="81">
        <f t="shared" si="3"/>
      </c>
      <c r="M136" s="82">
        <f t="shared" si="4"/>
      </c>
    </row>
    <row r="137" spans="1:13" ht="11.25">
      <c r="A137" s="89">
        <v>26</v>
      </c>
      <c r="B137" s="78">
        <f t="shared" si="8"/>
        <v>5.074447810680476</v>
      </c>
      <c r="C137" s="84"/>
      <c r="D137" s="84"/>
      <c r="E137" s="85"/>
      <c r="F137" s="85"/>
      <c r="G137" s="90">
        <f t="shared" si="9"/>
        <v>8.424656247439297E-06</v>
      </c>
      <c r="H137" s="72" t="e">
        <f>NA()</f>
        <v>#N/A</v>
      </c>
      <c r="J137" s="79">
        <f t="shared" si="5"/>
        <v>41</v>
      </c>
      <c r="K137" s="80">
        <f t="shared" si="2"/>
      </c>
      <c r="L137" s="81">
        <f t="shared" si="3"/>
      </c>
      <c r="M137" s="82">
        <f t="shared" si="4"/>
      </c>
    </row>
    <row r="138" spans="1:13" ht="11.25">
      <c r="A138" s="89">
        <v>23</v>
      </c>
      <c r="B138" s="78">
        <f t="shared" si="8"/>
        <v>4.96203239243984</v>
      </c>
      <c r="C138" s="84"/>
      <c r="D138" s="84"/>
      <c r="E138" s="85"/>
      <c r="F138" s="85"/>
      <c r="G138" s="90">
        <f t="shared" si="9"/>
        <v>1.0913589329346308E-05</v>
      </c>
      <c r="H138" s="72" t="e">
        <f>NA()</f>
        <v>#N/A</v>
      </c>
      <c r="J138" s="79">
        <f t="shared" si="5"/>
        <v>42</v>
      </c>
      <c r="K138" s="80">
        <f t="shared" si="2"/>
      </c>
      <c r="L138" s="81">
        <f t="shared" si="3"/>
      </c>
      <c r="M138" s="82">
        <f t="shared" si="4"/>
      </c>
    </row>
    <row r="139" spans="1:13" ht="11.25">
      <c r="A139" s="89">
        <v>20</v>
      </c>
      <c r="B139" s="78">
        <f t="shared" si="8"/>
        <v>4.838786586487773</v>
      </c>
      <c r="C139" s="84"/>
      <c r="D139" s="84"/>
      <c r="E139" s="85"/>
      <c r="F139" s="85"/>
      <c r="G139" s="90">
        <f t="shared" si="9"/>
        <v>1.4494839590004073E-05</v>
      </c>
      <c r="H139" s="72" t="e">
        <f>NA()</f>
        <v>#N/A</v>
      </c>
      <c r="J139" s="79">
        <f t="shared" si="5"/>
        <v>43</v>
      </c>
      <c r="K139" s="80">
        <f t="shared" si="2"/>
      </c>
      <c r="L139" s="81">
        <f t="shared" si="3"/>
      </c>
      <c r="M139" s="82">
        <f t="shared" si="4"/>
      </c>
    </row>
    <row r="140" spans="1:13" ht="11.25">
      <c r="A140" s="89">
        <v>19</v>
      </c>
      <c r="B140" s="78">
        <f t="shared" si="8"/>
        <v>4.794666080323642</v>
      </c>
      <c r="C140" s="84"/>
      <c r="D140" s="84"/>
      <c r="E140" s="85"/>
      <c r="F140" s="85"/>
      <c r="G140" s="90">
        <f t="shared" si="9"/>
        <v>1.604478565571584E-05</v>
      </c>
      <c r="H140" s="72" t="e">
        <f>NA()</f>
        <v>#N/A</v>
      </c>
      <c r="J140" s="79">
        <f t="shared" si="5"/>
        <v>44</v>
      </c>
      <c r="K140" s="80">
        <f t="shared" si="2"/>
      </c>
      <c r="L140" s="81">
        <f t="shared" si="3"/>
      </c>
      <c r="M140" s="82">
        <f t="shared" si="4"/>
      </c>
    </row>
    <row r="141" spans="1:13" ht="11.25">
      <c r="A141" s="89">
        <v>18</v>
      </c>
      <c r="B141" s="78">
        <f t="shared" si="8"/>
        <v>4.7487302966667295</v>
      </c>
      <c r="C141" s="84"/>
      <c r="D141" s="84"/>
      <c r="E141" s="85"/>
      <c r="F141" s="85"/>
      <c r="G141" s="90">
        <f t="shared" si="9"/>
        <v>1.783485994941845E-05</v>
      </c>
      <c r="H141" s="72" t="e">
        <f>NA()</f>
        <v>#N/A</v>
      </c>
      <c r="J141" s="79">
        <f t="shared" si="5"/>
        <v>45</v>
      </c>
      <c r="K141" s="80">
        <f t="shared" si="2"/>
      </c>
      <c r="L141" s="81">
        <f t="shared" si="3"/>
      </c>
      <c r="M141" s="82">
        <f t="shared" si="4"/>
      </c>
    </row>
    <row r="142" spans="1:13" ht="11.25">
      <c r="A142" s="89">
        <v>17</v>
      </c>
      <c r="B142" s="78">
        <f t="shared" si="8"/>
        <v>4.70075698357809</v>
      </c>
      <c r="C142" s="84"/>
      <c r="D142" s="84"/>
      <c r="E142" s="85"/>
      <c r="F142" s="85"/>
      <c r="G142" s="90">
        <f t="shared" si="9"/>
        <v>1.9917875637978432E-05</v>
      </c>
      <c r="H142" s="72" t="e">
        <f>NA()</f>
        <v>#N/A</v>
      </c>
      <c r="J142" s="79">
        <f t="shared" si="5"/>
        <v>46</v>
      </c>
      <c r="K142" s="80">
        <f t="shared" si="2"/>
      </c>
      <c r="L142" s="81">
        <f t="shared" si="3"/>
      </c>
      <c r="M142" s="82">
        <f t="shared" si="4"/>
      </c>
    </row>
    <row r="143" spans="1:13" ht="11.25">
      <c r="A143" s="89">
        <v>16</v>
      </c>
      <c r="B143" s="78">
        <f t="shared" si="8"/>
        <v>4.650483991820678</v>
      </c>
      <c r="C143" s="84"/>
      <c r="D143" s="84"/>
      <c r="E143" s="85"/>
      <c r="F143" s="85"/>
      <c r="G143" s="90">
        <f t="shared" si="9"/>
        <v>2.2362276249898662E-05</v>
      </c>
      <c r="H143" s="72" t="e">
        <f>NA()</f>
        <v>#N/A</v>
      </c>
      <c r="J143" s="79">
        <f t="shared" si="5"/>
        <v>47</v>
      </c>
      <c r="K143" s="80">
        <f t="shared" si="2"/>
      </c>
      <c r="L143" s="81">
        <f t="shared" si="3"/>
      </c>
      <c r="M143" s="82">
        <f t="shared" si="4"/>
      </c>
    </row>
    <row r="144" spans="1:13" ht="12" thickBot="1">
      <c r="A144" s="89">
        <v>15</v>
      </c>
      <c r="B144" s="78">
        <f t="shared" si="8"/>
        <v>4.597598934732363</v>
      </c>
      <c r="C144" s="84"/>
      <c r="D144" s="84"/>
      <c r="E144" s="85"/>
      <c r="F144" s="85"/>
      <c r="G144" s="90">
        <f t="shared" si="9"/>
        <v>2.525812250311888E-05</v>
      </c>
      <c r="H144" s="72" t="e">
        <f>NA()</f>
        <v>#N/A</v>
      </c>
      <c r="J144" s="104">
        <f t="shared" si="5"/>
        <v>48</v>
      </c>
      <c r="K144" s="105">
        <f t="shared" si="2"/>
      </c>
      <c r="L144" s="106">
        <f t="shared" si="3"/>
      </c>
      <c r="M144" s="107">
        <f t="shared" si="4"/>
      </c>
    </row>
    <row r="145" spans="1:8" ht="11.25">
      <c r="A145" s="89">
        <v>14</v>
      </c>
      <c r="B145" s="78">
        <f t="shared" si="8"/>
        <v>4.541725276983666</v>
      </c>
      <c r="C145" s="84"/>
      <c r="D145" s="84"/>
      <c r="E145" s="85"/>
      <c r="F145" s="85"/>
      <c r="G145" s="90">
        <f t="shared" si="9"/>
        <v>2.8725971351511283E-05</v>
      </c>
      <c r="H145" s="72" t="e">
        <f>NA()</f>
        <v>#N/A</v>
      </c>
    </row>
    <row r="146" spans="1:8" ht="11.25">
      <c r="A146" s="89">
        <v>13</v>
      </c>
      <c r="B146" s="78">
        <f t="shared" si="8"/>
        <v>4.482403260704882</v>
      </c>
      <c r="C146" s="84"/>
      <c r="D146" s="84"/>
      <c r="E146" s="85"/>
      <c r="F146" s="85"/>
      <c r="G146" s="90">
        <f t="shared" si="9"/>
        <v>3.2930379773639855E-05</v>
      </c>
      <c r="H146" s="72" t="e">
        <f>NA()</f>
        <v>#N/A</v>
      </c>
    </row>
    <row r="147" spans="1:8" ht="11.25">
      <c r="A147" s="89">
        <v>12</v>
      </c>
      <c r="B147" s="78">
        <f t="shared" si="8"/>
        <v>4.419063183194737</v>
      </c>
      <c r="C147" s="84"/>
      <c r="D147" s="84"/>
      <c r="E147" s="85"/>
      <c r="F147" s="85"/>
      <c r="G147" s="90">
        <f t="shared" si="9"/>
        <v>3.810103881860939E-05</v>
      </c>
      <c r="H147" s="72" t="e">
        <f>NA()</f>
        <v>#N/A</v>
      </c>
    </row>
    <row r="148" spans="1:8" ht="11.25">
      <c r="A148" s="89">
        <v>11</v>
      </c>
      <c r="B148" s="78">
        <f t="shared" si="8"/>
        <v>4.350987021352578</v>
      </c>
      <c r="C148" s="84"/>
      <c r="D148" s="84"/>
      <c r="E148" s="85"/>
      <c r="F148" s="85"/>
      <c r="G148" s="90">
        <f t="shared" si="9"/>
        <v>4.4566956678396E-05</v>
      </c>
      <c r="H148" s="72" t="e">
        <f>NA()</f>
        <v>#N/A</v>
      </c>
    </row>
    <row r="149" spans="1:8" ht="11.25">
      <c r="A149" s="89">
        <v>10</v>
      </c>
      <c r="B149" s="78">
        <f t="shared" si="8"/>
        <v>4.27725171562448</v>
      </c>
      <c r="C149" s="84"/>
      <c r="D149" s="84"/>
      <c r="E149" s="85"/>
      <c r="F149" s="85"/>
      <c r="G149" s="90">
        <f t="shared" si="9"/>
        <v>5.281390554241554E-05</v>
      </c>
      <c r="H149" s="72" t="e">
        <f>NA()</f>
        <v>#N/A</v>
      </c>
    </row>
    <row r="150" spans="1:8" ht="11.25">
      <c r="A150" s="89">
        <v>9</v>
      </c>
      <c r="B150" s="78">
        <f t="shared" si="8"/>
        <v>4.196642471348073</v>
      </c>
      <c r="C150" s="84"/>
      <c r="D150" s="84"/>
      <c r="E150" s="85"/>
      <c r="F150" s="85"/>
      <c r="G150" s="90">
        <f t="shared" si="9"/>
        <v>6.358541771284312E-05</v>
      </c>
      <c r="H150" s="72" t="e">
        <f>NA()</f>
        <v>#N/A</v>
      </c>
    </row>
    <row r="151" spans="1:8" ht="11.25">
      <c r="A151" s="89">
        <v>8</v>
      </c>
      <c r="B151" s="78">
        <f t="shared" si="8"/>
        <v>4.107514782575576</v>
      </c>
      <c r="C151" s="84"/>
      <c r="D151" s="84"/>
      <c r="E151" s="85"/>
      <c r="F151" s="85"/>
      <c r="G151" s="90">
        <f t="shared" si="9"/>
        <v>7.80701866047666E-05</v>
      </c>
      <c r="H151" s="72" t="e">
        <f>NA()</f>
        <v>#N/A</v>
      </c>
    </row>
    <row r="152" spans="1:8" ht="11.25">
      <c r="A152" s="89">
        <v>7</v>
      </c>
      <c r="B152" s="78">
        <f t="shared" si="8"/>
        <v>4.007563839730847</v>
      </c>
      <c r="C152" s="84"/>
      <c r="D152" s="84"/>
      <c r="E152" s="85"/>
      <c r="F152" s="85"/>
      <c r="G152" s="90">
        <f t="shared" si="9"/>
        <v>9.827344039501672E-05</v>
      </c>
      <c r="H152" s="72" t="e">
        <f>NA()</f>
        <v>#N/A</v>
      </c>
    </row>
    <row r="153" spans="1:8" ht="11.25">
      <c r="A153" s="89">
        <v>6</v>
      </c>
      <c r="B153" s="78">
        <f t="shared" si="8"/>
        <v>3.893414979530263</v>
      </c>
      <c r="C153" s="84"/>
      <c r="D153" s="84"/>
      <c r="E153" s="85"/>
      <c r="F153" s="85"/>
      <c r="G153" s="90">
        <f t="shared" si="9"/>
        <v>0.00012781594063368724</v>
      </c>
      <c r="H153" s="72" t="e">
        <f>NA()</f>
        <v>#N/A</v>
      </c>
    </row>
    <row r="154" spans="1:8" ht="11.25">
      <c r="A154" s="89">
        <v>5</v>
      </c>
      <c r="B154" s="78">
        <f t="shared" si="8"/>
        <v>3.759837350925318</v>
      </c>
      <c r="C154" s="84"/>
      <c r="D154" s="84"/>
      <c r="E154" s="85"/>
      <c r="F154" s="85"/>
      <c r="G154" s="90">
        <f t="shared" si="9"/>
        <v>0.00017384517802202795</v>
      </c>
      <c r="H154" s="72" t="e">
        <f>NA()</f>
        <v>#N/A</v>
      </c>
    </row>
    <row r="155" spans="1:8" ht="11.25">
      <c r="A155" s="89">
        <v>4</v>
      </c>
      <c r="B155" s="78">
        <f t="shared" si="8"/>
        <v>3.598068948827747</v>
      </c>
      <c r="C155" s="84"/>
      <c r="D155" s="84"/>
      <c r="E155" s="85"/>
      <c r="F155" s="85"/>
      <c r="G155" s="90">
        <f t="shared" si="9"/>
        <v>0.00025230801751033815</v>
      </c>
      <c r="H155" s="72" t="e">
        <f>NA()</f>
        <v>#N/A</v>
      </c>
    </row>
    <row r="156" spans="1:8" ht="11.25">
      <c r="A156" s="89">
        <v>3</v>
      </c>
      <c r="B156" s="78">
        <f t="shared" si="8"/>
        <v>3.3916854914883823</v>
      </c>
      <c r="C156" s="84"/>
      <c r="D156" s="84"/>
      <c r="E156" s="85"/>
      <c r="F156" s="85"/>
      <c r="G156" s="90">
        <f t="shared" si="9"/>
        <v>0.00040580230403636534</v>
      </c>
      <c r="H156" s="72" t="e">
        <f>NA()</f>
        <v>#N/A</v>
      </c>
    </row>
    <row r="157" spans="1:8" ht="11.25">
      <c r="A157" s="89">
        <v>2</v>
      </c>
      <c r="B157" s="78">
        <f t="shared" si="8"/>
        <v>3.103815863560118</v>
      </c>
      <c r="C157" s="84"/>
      <c r="D157" s="84"/>
      <c r="E157" s="85"/>
      <c r="F157" s="85"/>
      <c r="G157" s="90">
        <f t="shared" si="9"/>
        <v>0.0007873795598515961</v>
      </c>
      <c r="H157" s="72" t="e">
        <f>NA()</f>
        <v>#N/A</v>
      </c>
    </row>
    <row r="158" spans="1:8" ht="11.25">
      <c r="A158" s="89">
        <v>1</v>
      </c>
      <c r="B158" s="78">
        <f t="shared" si="8"/>
        <v>2.616810674671418</v>
      </c>
      <c r="C158" s="84"/>
      <c r="D158" s="84"/>
      <c r="E158" s="85"/>
      <c r="F158" s="85"/>
      <c r="G158" s="90">
        <f t="shared" si="9"/>
        <v>0.0024165140543880434</v>
      </c>
      <c r="H158" s="72" t="e">
        <f>NA()</f>
        <v>#N/A</v>
      </c>
    </row>
    <row r="159" spans="1:8" ht="11.25">
      <c r="A159" s="69" t="e">
        <f>NA()</f>
        <v>#N/A</v>
      </c>
      <c r="B159" s="78">
        <f aca="true" t="shared" si="10" ref="B159:B206">IF(A19&lt;&gt;"",A19,NA())*-1</f>
        <v>10</v>
      </c>
      <c r="C159" s="84" t="e">
        <f aca="true" t="shared" si="11" ref="C159:C206">IF(D19="",NA(),IF(E19&lt;&gt;"",LOG(D19/(100-D19)),NA()))</f>
        <v>#N/A</v>
      </c>
      <c r="D159" s="84">
        <f aca="true" t="shared" si="12" ref="D159:D206">IF(D19="",NA(),IF(E19="",LOG(D19/(100-D19)),NA()))</f>
        <v>1.1551266211714102</v>
      </c>
      <c r="E159" s="84" t="e">
        <f aca="true" t="shared" si="13" ref="E159:E206">IF(D19="",NA(),IF(E19&lt;&gt;"",(B19-O$102)/O$104*100,NA()))</f>
        <v>#N/A</v>
      </c>
      <c r="F159" s="84">
        <f aca="true" t="shared" si="14" ref="F159:F206">IF(D19="",NA(),IF(E19="",(B19-O$102)/O$104*100,NA()))</f>
        <v>93.46110603242653</v>
      </c>
      <c r="G159" s="90">
        <f t="shared" si="9"/>
        <v>1E-10</v>
      </c>
      <c r="H159" s="72" t="e">
        <f>NA()</f>
        <v>#N/A</v>
      </c>
    </row>
    <row r="160" spans="1:8" ht="11.25">
      <c r="A160" s="69" t="e">
        <f>NA()</f>
        <v>#N/A</v>
      </c>
      <c r="B160" s="78">
        <f t="shared" si="10"/>
        <v>10</v>
      </c>
      <c r="C160" s="84" t="e">
        <f t="shared" si="11"/>
        <v>#N/A</v>
      </c>
      <c r="D160" s="84">
        <f t="shared" si="12"/>
        <v>1.2030641176923436</v>
      </c>
      <c r="E160" s="84" t="e">
        <f t="shared" si="13"/>
        <v>#N/A</v>
      </c>
      <c r="F160" s="84">
        <f t="shared" si="14"/>
        <v>94.10417257720476</v>
      </c>
      <c r="G160" s="90">
        <f t="shared" si="9"/>
        <v>1E-10</v>
      </c>
      <c r="H160" s="72" t="e">
        <f>NA()</f>
        <v>#N/A</v>
      </c>
    </row>
    <row r="161" spans="1:8" ht="11.25">
      <c r="A161" s="69" t="e">
        <f>NA()</f>
        <v>#N/A</v>
      </c>
      <c r="B161" s="78">
        <f t="shared" si="10"/>
        <v>9</v>
      </c>
      <c r="C161" s="84" t="e">
        <f t="shared" si="11"/>
        <v>#N/A</v>
      </c>
      <c r="D161" s="84">
        <f t="shared" si="12"/>
        <v>0.8459801002678534</v>
      </c>
      <c r="E161" s="84" t="e">
        <f t="shared" si="13"/>
        <v>#N/A</v>
      </c>
      <c r="F161" s="84">
        <f t="shared" si="14"/>
        <v>87.52219735418045</v>
      </c>
      <c r="G161" s="90">
        <f t="shared" si="9"/>
        <v>1E-09</v>
      </c>
      <c r="H161" s="72" t="e">
        <f>NA()</f>
        <v>#N/A</v>
      </c>
    </row>
    <row r="162" spans="1:8" ht="11.25">
      <c r="A162" s="69" t="e">
        <f>NA()</f>
        <v>#N/A</v>
      </c>
      <c r="B162" s="78">
        <f t="shared" si="10"/>
        <v>9</v>
      </c>
      <c r="C162" s="84" t="e">
        <f t="shared" si="11"/>
        <v>#N/A</v>
      </c>
      <c r="D162" s="84">
        <f t="shared" si="12"/>
        <v>0.7823610955280251</v>
      </c>
      <c r="E162" s="84" t="e">
        <f t="shared" si="13"/>
        <v>#N/A</v>
      </c>
      <c r="F162" s="84">
        <f t="shared" si="14"/>
        <v>85.83257153064548</v>
      </c>
      <c r="G162" s="90">
        <f t="shared" si="9"/>
        <v>1E-09</v>
      </c>
      <c r="H162" s="72" t="e">
        <f>NA()</f>
        <v>#N/A</v>
      </c>
    </row>
    <row r="163" spans="1:8" ht="11.25">
      <c r="A163" s="69" t="e">
        <f>NA()</f>
        <v>#N/A</v>
      </c>
      <c r="B163" s="78">
        <f t="shared" si="10"/>
        <v>8</v>
      </c>
      <c r="C163" s="84">
        <f t="shared" si="11"/>
        <v>0.9004778509253689</v>
      </c>
      <c r="D163" s="84" t="e">
        <f t="shared" si="12"/>
        <v>#N/A</v>
      </c>
      <c r="E163" s="84">
        <f t="shared" si="13"/>
        <v>88.82934569029831</v>
      </c>
      <c r="F163" s="84" t="e">
        <f t="shared" si="14"/>
        <v>#N/A</v>
      </c>
      <c r="G163" s="90">
        <f t="shared" si="9"/>
        <v>1E-08</v>
      </c>
      <c r="H163" s="72" t="e">
        <f>NA()</f>
        <v>#N/A</v>
      </c>
    </row>
    <row r="164" spans="1:8" ht="11.25">
      <c r="A164" s="69" t="e">
        <f>NA()</f>
        <v>#N/A</v>
      </c>
      <c r="B164" s="78">
        <f t="shared" si="10"/>
        <v>8</v>
      </c>
      <c r="C164" s="84">
        <f t="shared" si="11"/>
        <v>1.0839392972951163</v>
      </c>
      <c r="D164" s="84" t="e">
        <f t="shared" si="12"/>
        <v>#N/A</v>
      </c>
      <c r="E164" s="84">
        <f t="shared" si="13"/>
        <v>92.38512540848386</v>
      </c>
      <c r="F164" s="84" t="e">
        <f t="shared" si="14"/>
        <v>#N/A</v>
      </c>
      <c r="G164" s="90">
        <f aca="true" t="shared" si="15" ref="G164:G195">1/10^B164</f>
        <v>1E-08</v>
      </c>
      <c r="H164" s="72" t="e">
        <f>NA()</f>
        <v>#N/A</v>
      </c>
    </row>
    <row r="165" spans="1:8" ht="11.25">
      <c r="A165" s="69" t="e">
        <f>NA()</f>
        <v>#N/A</v>
      </c>
      <c r="B165" s="78">
        <f t="shared" si="10"/>
        <v>7</v>
      </c>
      <c r="C165" s="84">
        <f t="shared" si="11"/>
        <v>0.8411530706422434</v>
      </c>
      <c r="D165" s="84" t="e">
        <f t="shared" si="12"/>
        <v>#N/A</v>
      </c>
      <c r="E165" s="84">
        <f t="shared" si="13"/>
        <v>87.40030892412445</v>
      </c>
      <c r="F165" s="84" t="e">
        <f t="shared" si="14"/>
        <v>#N/A</v>
      </c>
      <c r="G165" s="90">
        <f t="shared" si="15"/>
        <v>1E-07</v>
      </c>
      <c r="H165" s="72" t="e">
        <f>NA()</f>
        <v>#N/A</v>
      </c>
    </row>
    <row r="166" spans="1:8" ht="11.25">
      <c r="A166" s="69" t="e">
        <f>NA()</f>
        <v>#N/A</v>
      </c>
      <c r="B166" s="78">
        <f t="shared" si="10"/>
        <v>7</v>
      </c>
      <c r="C166" s="84">
        <f t="shared" si="11"/>
        <v>1.0018101914998025</v>
      </c>
      <c r="D166" s="84" t="e">
        <f t="shared" si="12"/>
        <v>#N/A</v>
      </c>
      <c r="E166" s="84">
        <f t="shared" si="13"/>
        <v>90.94347949437316</v>
      </c>
      <c r="F166" s="84" t="e">
        <f t="shared" si="14"/>
        <v>#N/A</v>
      </c>
      <c r="G166" s="90">
        <f t="shared" si="15"/>
        <v>1E-07</v>
      </c>
      <c r="H166" s="72" t="e">
        <f>NA()</f>
        <v>#N/A</v>
      </c>
    </row>
    <row r="167" spans="1:8" ht="11.25">
      <c r="A167" s="69" t="e">
        <f>NA()</f>
        <v>#N/A</v>
      </c>
      <c r="B167" s="78">
        <f t="shared" si="10"/>
        <v>6</v>
      </c>
      <c r="C167" s="84">
        <f t="shared" si="11"/>
        <v>0.4325295200183996</v>
      </c>
      <c r="D167" s="84" t="e">
        <f t="shared" si="12"/>
        <v>#N/A</v>
      </c>
      <c r="E167" s="84">
        <f t="shared" si="13"/>
        <v>73.02588027614034</v>
      </c>
      <c r="F167" s="84" t="e">
        <f t="shared" si="14"/>
        <v>#N/A</v>
      </c>
      <c r="G167" s="90">
        <f t="shared" si="15"/>
        <v>1E-06</v>
      </c>
      <c r="H167" s="72" t="e">
        <f>NA()</f>
        <v>#N/A</v>
      </c>
    </row>
    <row r="168" spans="1:8" ht="11.25">
      <c r="A168" s="69" t="e">
        <f>NA()</f>
        <v>#N/A</v>
      </c>
      <c r="B168" s="78">
        <f t="shared" si="10"/>
        <v>6</v>
      </c>
      <c r="C168" s="84">
        <f t="shared" si="11"/>
        <v>0.520493482293408</v>
      </c>
      <c r="D168" s="84" t="e">
        <f t="shared" si="12"/>
        <v>#N/A</v>
      </c>
      <c r="E168" s="84">
        <f t="shared" si="13"/>
        <v>76.8254368544379</v>
      </c>
      <c r="F168" s="84" t="e">
        <f t="shared" si="14"/>
        <v>#N/A</v>
      </c>
      <c r="G168" s="90">
        <f t="shared" si="15"/>
        <v>1E-06</v>
      </c>
      <c r="H168" s="72" t="e">
        <f>NA()</f>
        <v>#N/A</v>
      </c>
    </row>
    <row r="169" spans="1:8" ht="11.25">
      <c r="A169" s="69" t="e">
        <f>NA()</f>
        <v>#N/A</v>
      </c>
      <c r="B169" s="78">
        <f t="shared" si="10"/>
        <v>5</v>
      </c>
      <c r="C169" s="84">
        <f t="shared" si="11"/>
        <v>-0.33984084295661693</v>
      </c>
      <c r="D169" s="84" t="e">
        <f t="shared" si="12"/>
        <v>#N/A</v>
      </c>
      <c r="E169" s="84">
        <f t="shared" si="13"/>
        <v>31.377864640796897</v>
      </c>
      <c r="F169" s="84" t="e">
        <f t="shared" si="14"/>
        <v>#N/A</v>
      </c>
      <c r="G169" s="90">
        <f t="shared" si="15"/>
        <v>1E-05</v>
      </c>
      <c r="H169" s="72" t="e">
        <f>NA()</f>
        <v>#N/A</v>
      </c>
    </row>
    <row r="170" spans="1:8" ht="11.25">
      <c r="A170" s="69" t="e">
        <f>NA()</f>
        <v>#N/A</v>
      </c>
      <c r="B170" s="78">
        <f t="shared" si="10"/>
        <v>5</v>
      </c>
      <c r="C170" s="84">
        <f t="shared" si="11"/>
        <v>-0.3407737271266164</v>
      </c>
      <c r="D170" s="84" t="e">
        <f t="shared" si="12"/>
        <v>#N/A</v>
      </c>
      <c r="E170" s="84">
        <f t="shared" si="13"/>
        <v>31.33163109836186</v>
      </c>
      <c r="F170" s="84" t="e">
        <f t="shared" si="14"/>
        <v>#N/A</v>
      </c>
      <c r="G170" s="90">
        <f t="shared" si="15"/>
        <v>1E-05</v>
      </c>
      <c r="H170" s="72" t="e">
        <f>NA()</f>
        <v>#N/A</v>
      </c>
    </row>
    <row r="171" spans="1:8" ht="11.25">
      <c r="A171" s="69" t="e">
        <f>NA()</f>
        <v>#N/A</v>
      </c>
      <c r="B171" s="78">
        <f t="shared" si="10"/>
        <v>4</v>
      </c>
      <c r="C171" s="84">
        <f t="shared" si="11"/>
        <v>-1.400705512440783</v>
      </c>
      <c r="D171" s="84" t="e">
        <f t="shared" si="12"/>
        <v>#N/A</v>
      </c>
      <c r="E171" s="84">
        <f t="shared" si="13"/>
        <v>3.8226733495150733</v>
      </c>
      <c r="F171" s="84" t="e">
        <f t="shared" si="14"/>
        <v>#N/A</v>
      </c>
      <c r="G171" s="90">
        <f t="shared" si="15"/>
        <v>0.0001</v>
      </c>
      <c r="H171" s="72" t="e">
        <f>NA()</f>
        <v>#N/A</v>
      </c>
    </row>
    <row r="172" spans="1:8" ht="11.25">
      <c r="A172" s="69" t="e">
        <f>NA()</f>
        <v>#N/A</v>
      </c>
      <c r="B172" s="78">
        <f t="shared" si="10"/>
        <v>4</v>
      </c>
      <c r="C172" s="84">
        <f t="shared" si="11"/>
        <v>-1.0606680798874928</v>
      </c>
      <c r="D172" s="84" t="e">
        <f t="shared" si="12"/>
        <v>#N/A</v>
      </c>
      <c r="E172" s="84">
        <f t="shared" si="13"/>
        <v>8.000504365917473</v>
      </c>
      <c r="F172" s="84" t="e">
        <f t="shared" si="14"/>
        <v>#N/A</v>
      </c>
      <c r="G172" s="90">
        <f t="shared" si="15"/>
        <v>0.0001</v>
      </c>
      <c r="H172" s="72" t="e">
        <f>NA()</f>
        <v>#N/A</v>
      </c>
    </row>
    <row r="173" spans="1:8" ht="11.25">
      <c r="A173" s="69" t="e">
        <f>NA()</f>
        <v>#N/A</v>
      </c>
      <c r="B173" s="78">
        <f t="shared" si="10"/>
        <v>3</v>
      </c>
      <c r="C173" s="84">
        <f t="shared" si="11"/>
        <v>-2.1314430898769356</v>
      </c>
      <c r="D173" s="84" t="e">
        <f t="shared" si="12"/>
        <v>#N/A</v>
      </c>
      <c r="E173" s="84">
        <f t="shared" si="13"/>
        <v>0.7334321049921718</v>
      </c>
      <c r="F173" s="84" t="e">
        <f t="shared" si="14"/>
        <v>#N/A</v>
      </c>
      <c r="G173" s="90">
        <f t="shared" si="15"/>
        <v>0.001</v>
      </c>
      <c r="H173" s="72" t="e">
        <f>NA()</f>
        <v>#N/A</v>
      </c>
    </row>
    <row r="174" spans="1:8" ht="11.25">
      <c r="A174" s="69" t="e">
        <f>NA()</f>
        <v>#N/A</v>
      </c>
      <c r="B174" s="78">
        <f t="shared" si="10"/>
        <v>3</v>
      </c>
      <c r="C174" s="84" t="e">
        <f t="shared" si="11"/>
        <v>#N/A</v>
      </c>
      <c r="D174" s="84" t="e">
        <f t="shared" si="12"/>
        <v>#N/A</v>
      </c>
      <c r="E174" s="84" t="e">
        <f t="shared" si="13"/>
        <v>#N/A</v>
      </c>
      <c r="F174" s="84" t="e">
        <f t="shared" si="14"/>
        <v>#N/A</v>
      </c>
      <c r="G174" s="90">
        <f t="shared" si="15"/>
        <v>0.001</v>
      </c>
      <c r="H174" s="72" t="e">
        <f>NA()</f>
        <v>#N/A</v>
      </c>
    </row>
    <row r="175" spans="1:8" ht="11.25">
      <c r="A175" s="69" t="e">
        <f>NA()</f>
        <v>#N/A</v>
      </c>
      <c r="B175" s="78" t="e">
        <f t="shared" si="10"/>
        <v>#N/A</v>
      </c>
      <c r="C175" s="84" t="e">
        <f t="shared" si="11"/>
        <v>#N/A</v>
      </c>
      <c r="D175" s="84" t="e">
        <f t="shared" si="12"/>
        <v>#N/A</v>
      </c>
      <c r="E175" s="84" t="e">
        <f t="shared" si="13"/>
        <v>#N/A</v>
      </c>
      <c r="F175" s="84" t="e">
        <f t="shared" si="14"/>
        <v>#N/A</v>
      </c>
      <c r="G175" s="90" t="e">
        <f t="shared" si="15"/>
        <v>#N/A</v>
      </c>
      <c r="H175" s="72" t="e">
        <f>NA()</f>
        <v>#N/A</v>
      </c>
    </row>
    <row r="176" spans="1:8" ht="11.25">
      <c r="A176" s="69" t="e">
        <f>NA()</f>
        <v>#N/A</v>
      </c>
      <c r="B176" s="78" t="e">
        <f t="shared" si="10"/>
        <v>#N/A</v>
      </c>
      <c r="C176" s="84" t="e">
        <f t="shared" si="11"/>
        <v>#N/A</v>
      </c>
      <c r="D176" s="84" t="e">
        <f t="shared" si="12"/>
        <v>#N/A</v>
      </c>
      <c r="E176" s="84" t="e">
        <f t="shared" si="13"/>
        <v>#N/A</v>
      </c>
      <c r="F176" s="84" t="e">
        <f t="shared" si="14"/>
        <v>#N/A</v>
      </c>
      <c r="G176" s="90" t="e">
        <f t="shared" si="15"/>
        <v>#N/A</v>
      </c>
      <c r="H176" s="72" t="e">
        <f>NA()</f>
        <v>#N/A</v>
      </c>
    </row>
    <row r="177" spans="1:8" ht="11.25">
      <c r="A177" s="69" t="e">
        <f>NA()</f>
        <v>#N/A</v>
      </c>
      <c r="B177" s="78" t="e">
        <f t="shared" si="10"/>
        <v>#N/A</v>
      </c>
      <c r="C177" s="84" t="e">
        <f t="shared" si="11"/>
        <v>#N/A</v>
      </c>
      <c r="D177" s="84" t="e">
        <f t="shared" si="12"/>
        <v>#N/A</v>
      </c>
      <c r="E177" s="84" t="e">
        <f t="shared" si="13"/>
        <v>#N/A</v>
      </c>
      <c r="F177" s="84" t="e">
        <f t="shared" si="14"/>
        <v>#N/A</v>
      </c>
      <c r="G177" s="90" t="e">
        <f t="shared" si="15"/>
        <v>#N/A</v>
      </c>
      <c r="H177" s="72" t="e">
        <f>NA()</f>
        <v>#N/A</v>
      </c>
    </row>
    <row r="178" spans="1:8" ht="11.25">
      <c r="A178" s="69" t="e">
        <f>NA()</f>
        <v>#N/A</v>
      </c>
      <c r="B178" s="78" t="e">
        <f t="shared" si="10"/>
        <v>#N/A</v>
      </c>
      <c r="C178" s="84" t="e">
        <f t="shared" si="11"/>
        <v>#N/A</v>
      </c>
      <c r="D178" s="84" t="e">
        <f t="shared" si="12"/>
        <v>#N/A</v>
      </c>
      <c r="E178" s="84" t="e">
        <f t="shared" si="13"/>
        <v>#N/A</v>
      </c>
      <c r="F178" s="84" t="e">
        <f t="shared" si="14"/>
        <v>#N/A</v>
      </c>
      <c r="G178" s="90" t="e">
        <f t="shared" si="15"/>
        <v>#N/A</v>
      </c>
      <c r="H178" s="72" t="e">
        <f>NA()</f>
        <v>#N/A</v>
      </c>
    </row>
    <row r="179" spans="1:8" ht="11.25">
      <c r="A179" s="69" t="e">
        <f>NA()</f>
        <v>#N/A</v>
      </c>
      <c r="B179" s="78" t="e">
        <f t="shared" si="10"/>
        <v>#N/A</v>
      </c>
      <c r="C179" s="84" t="e">
        <f t="shared" si="11"/>
        <v>#N/A</v>
      </c>
      <c r="D179" s="84" t="e">
        <f t="shared" si="12"/>
        <v>#N/A</v>
      </c>
      <c r="E179" s="84" t="e">
        <f t="shared" si="13"/>
        <v>#N/A</v>
      </c>
      <c r="F179" s="84" t="e">
        <f t="shared" si="14"/>
        <v>#N/A</v>
      </c>
      <c r="G179" s="90" t="e">
        <f t="shared" si="15"/>
        <v>#N/A</v>
      </c>
      <c r="H179" s="72" t="e">
        <f>NA()</f>
        <v>#N/A</v>
      </c>
    </row>
    <row r="180" spans="1:8" ht="11.25">
      <c r="A180" s="69" t="e">
        <f>NA()</f>
        <v>#N/A</v>
      </c>
      <c r="B180" s="78" t="e">
        <f t="shared" si="10"/>
        <v>#N/A</v>
      </c>
      <c r="C180" s="84" t="e">
        <f t="shared" si="11"/>
        <v>#N/A</v>
      </c>
      <c r="D180" s="84" t="e">
        <f t="shared" si="12"/>
        <v>#N/A</v>
      </c>
      <c r="E180" s="84" t="e">
        <f t="shared" si="13"/>
        <v>#N/A</v>
      </c>
      <c r="F180" s="84" t="e">
        <f t="shared" si="14"/>
        <v>#N/A</v>
      </c>
      <c r="G180" s="90" t="e">
        <f t="shared" si="15"/>
        <v>#N/A</v>
      </c>
      <c r="H180" s="72" t="e">
        <f>NA()</f>
        <v>#N/A</v>
      </c>
    </row>
    <row r="181" spans="1:8" ht="11.25">
      <c r="A181" s="69" t="e">
        <f>NA()</f>
        <v>#N/A</v>
      </c>
      <c r="B181" s="78" t="e">
        <f t="shared" si="10"/>
        <v>#N/A</v>
      </c>
      <c r="C181" s="84" t="e">
        <f t="shared" si="11"/>
        <v>#N/A</v>
      </c>
      <c r="D181" s="84" t="e">
        <f t="shared" si="12"/>
        <v>#N/A</v>
      </c>
      <c r="E181" s="84" t="e">
        <f t="shared" si="13"/>
        <v>#N/A</v>
      </c>
      <c r="F181" s="84" t="e">
        <f t="shared" si="14"/>
        <v>#N/A</v>
      </c>
      <c r="G181" s="90" t="e">
        <f t="shared" si="15"/>
        <v>#N/A</v>
      </c>
      <c r="H181" s="72" t="e">
        <f>NA()</f>
        <v>#N/A</v>
      </c>
    </row>
    <row r="182" spans="1:8" ht="11.25">
      <c r="A182" s="69" t="e">
        <f>NA()</f>
        <v>#N/A</v>
      </c>
      <c r="B182" s="78" t="e">
        <f t="shared" si="10"/>
        <v>#N/A</v>
      </c>
      <c r="C182" s="84" t="e">
        <f t="shared" si="11"/>
        <v>#N/A</v>
      </c>
      <c r="D182" s="84" t="e">
        <f t="shared" si="12"/>
        <v>#N/A</v>
      </c>
      <c r="E182" s="84" t="e">
        <f t="shared" si="13"/>
        <v>#N/A</v>
      </c>
      <c r="F182" s="84" t="e">
        <f t="shared" si="14"/>
        <v>#N/A</v>
      </c>
      <c r="G182" s="90" t="e">
        <f t="shared" si="15"/>
        <v>#N/A</v>
      </c>
      <c r="H182" s="72" t="e">
        <f>NA()</f>
        <v>#N/A</v>
      </c>
    </row>
    <row r="183" spans="1:8" ht="11.25">
      <c r="A183" s="69" t="e">
        <f>NA()</f>
        <v>#N/A</v>
      </c>
      <c r="B183" s="78" t="e">
        <f t="shared" si="10"/>
        <v>#N/A</v>
      </c>
      <c r="C183" s="84" t="e">
        <f t="shared" si="11"/>
        <v>#N/A</v>
      </c>
      <c r="D183" s="84" t="e">
        <f t="shared" si="12"/>
        <v>#N/A</v>
      </c>
      <c r="E183" s="84" t="e">
        <f t="shared" si="13"/>
        <v>#N/A</v>
      </c>
      <c r="F183" s="84" t="e">
        <f t="shared" si="14"/>
        <v>#N/A</v>
      </c>
      <c r="G183" s="90" t="e">
        <f t="shared" si="15"/>
        <v>#N/A</v>
      </c>
      <c r="H183" s="72" t="e">
        <f>NA()</f>
        <v>#N/A</v>
      </c>
    </row>
    <row r="184" spans="1:8" ht="11.25">
      <c r="A184" s="69" t="e">
        <f>NA()</f>
        <v>#N/A</v>
      </c>
      <c r="B184" s="78" t="e">
        <f t="shared" si="10"/>
        <v>#N/A</v>
      </c>
      <c r="C184" s="84" t="e">
        <f t="shared" si="11"/>
        <v>#N/A</v>
      </c>
      <c r="D184" s="84" t="e">
        <f t="shared" si="12"/>
        <v>#N/A</v>
      </c>
      <c r="E184" s="84" t="e">
        <f t="shared" si="13"/>
        <v>#N/A</v>
      </c>
      <c r="F184" s="84" t="e">
        <f t="shared" si="14"/>
        <v>#N/A</v>
      </c>
      <c r="G184" s="90" t="e">
        <f t="shared" si="15"/>
        <v>#N/A</v>
      </c>
      <c r="H184" s="72" t="e">
        <f>NA()</f>
        <v>#N/A</v>
      </c>
    </row>
    <row r="185" spans="1:8" ht="11.25">
      <c r="A185" s="69" t="e">
        <f>NA()</f>
        <v>#N/A</v>
      </c>
      <c r="B185" s="78" t="e">
        <f t="shared" si="10"/>
        <v>#N/A</v>
      </c>
      <c r="C185" s="84" t="e">
        <f t="shared" si="11"/>
        <v>#N/A</v>
      </c>
      <c r="D185" s="84" t="e">
        <f t="shared" si="12"/>
        <v>#N/A</v>
      </c>
      <c r="E185" s="84" t="e">
        <f t="shared" si="13"/>
        <v>#N/A</v>
      </c>
      <c r="F185" s="84" t="e">
        <f t="shared" si="14"/>
        <v>#N/A</v>
      </c>
      <c r="G185" s="90" t="e">
        <f t="shared" si="15"/>
        <v>#N/A</v>
      </c>
      <c r="H185" s="72" t="e">
        <f>NA()</f>
        <v>#N/A</v>
      </c>
    </row>
    <row r="186" spans="1:8" ht="11.25">
      <c r="A186" s="69" t="e">
        <f>NA()</f>
        <v>#N/A</v>
      </c>
      <c r="B186" s="78" t="e">
        <f t="shared" si="10"/>
        <v>#N/A</v>
      </c>
      <c r="C186" s="84" t="e">
        <f t="shared" si="11"/>
        <v>#N/A</v>
      </c>
      <c r="D186" s="84" t="e">
        <f t="shared" si="12"/>
        <v>#N/A</v>
      </c>
      <c r="E186" s="84" t="e">
        <f t="shared" si="13"/>
        <v>#N/A</v>
      </c>
      <c r="F186" s="84" t="e">
        <f t="shared" si="14"/>
        <v>#N/A</v>
      </c>
      <c r="G186" s="90" t="e">
        <f t="shared" si="15"/>
        <v>#N/A</v>
      </c>
      <c r="H186" s="72" t="e">
        <f>NA()</f>
        <v>#N/A</v>
      </c>
    </row>
    <row r="187" spans="1:8" ht="11.25">
      <c r="A187" s="69" t="e">
        <f>NA()</f>
        <v>#N/A</v>
      </c>
      <c r="B187" s="78" t="e">
        <f t="shared" si="10"/>
        <v>#N/A</v>
      </c>
      <c r="C187" s="84" t="e">
        <f t="shared" si="11"/>
        <v>#N/A</v>
      </c>
      <c r="D187" s="84" t="e">
        <f t="shared" si="12"/>
        <v>#N/A</v>
      </c>
      <c r="E187" s="84" t="e">
        <f t="shared" si="13"/>
        <v>#N/A</v>
      </c>
      <c r="F187" s="84" t="e">
        <f t="shared" si="14"/>
        <v>#N/A</v>
      </c>
      <c r="G187" s="90" t="e">
        <f t="shared" si="15"/>
        <v>#N/A</v>
      </c>
      <c r="H187" s="72" t="e">
        <f>NA()</f>
        <v>#N/A</v>
      </c>
    </row>
    <row r="188" spans="1:8" ht="11.25">
      <c r="A188" s="69" t="e">
        <f>NA()</f>
        <v>#N/A</v>
      </c>
      <c r="B188" s="78" t="e">
        <f t="shared" si="10"/>
        <v>#N/A</v>
      </c>
      <c r="C188" s="84" t="e">
        <f t="shared" si="11"/>
        <v>#N/A</v>
      </c>
      <c r="D188" s="84" t="e">
        <f t="shared" si="12"/>
        <v>#N/A</v>
      </c>
      <c r="E188" s="84" t="e">
        <f t="shared" si="13"/>
        <v>#N/A</v>
      </c>
      <c r="F188" s="84" t="e">
        <f t="shared" si="14"/>
        <v>#N/A</v>
      </c>
      <c r="G188" s="90" t="e">
        <f t="shared" si="15"/>
        <v>#N/A</v>
      </c>
      <c r="H188" s="72" t="e">
        <f>NA()</f>
        <v>#N/A</v>
      </c>
    </row>
    <row r="189" spans="1:8" ht="11.25">
      <c r="A189" s="69" t="e">
        <f>NA()</f>
        <v>#N/A</v>
      </c>
      <c r="B189" s="78" t="e">
        <f t="shared" si="10"/>
        <v>#N/A</v>
      </c>
      <c r="C189" s="84" t="e">
        <f t="shared" si="11"/>
        <v>#N/A</v>
      </c>
      <c r="D189" s="84" t="e">
        <f t="shared" si="12"/>
        <v>#N/A</v>
      </c>
      <c r="E189" s="84" t="e">
        <f t="shared" si="13"/>
        <v>#N/A</v>
      </c>
      <c r="F189" s="84" t="e">
        <f t="shared" si="14"/>
        <v>#N/A</v>
      </c>
      <c r="G189" s="90" t="e">
        <f t="shared" si="15"/>
        <v>#N/A</v>
      </c>
      <c r="H189" s="72" t="e">
        <f>NA()</f>
        <v>#N/A</v>
      </c>
    </row>
    <row r="190" spans="1:8" ht="11.25">
      <c r="A190" s="69" t="e">
        <f>NA()</f>
        <v>#N/A</v>
      </c>
      <c r="B190" s="78" t="e">
        <f t="shared" si="10"/>
        <v>#N/A</v>
      </c>
      <c r="C190" s="84" t="e">
        <f t="shared" si="11"/>
        <v>#N/A</v>
      </c>
      <c r="D190" s="84" t="e">
        <f t="shared" si="12"/>
        <v>#N/A</v>
      </c>
      <c r="E190" s="84" t="e">
        <f t="shared" si="13"/>
        <v>#N/A</v>
      </c>
      <c r="F190" s="84" t="e">
        <f t="shared" si="14"/>
        <v>#N/A</v>
      </c>
      <c r="G190" s="90" t="e">
        <f t="shared" si="15"/>
        <v>#N/A</v>
      </c>
      <c r="H190" s="72" t="e">
        <f>NA()</f>
        <v>#N/A</v>
      </c>
    </row>
    <row r="191" spans="1:8" ht="11.25">
      <c r="A191" s="69" t="e">
        <f>NA()</f>
        <v>#N/A</v>
      </c>
      <c r="B191" s="78" t="e">
        <f t="shared" si="10"/>
        <v>#N/A</v>
      </c>
      <c r="C191" s="84" t="e">
        <f t="shared" si="11"/>
        <v>#N/A</v>
      </c>
      <c r="D191" s="84" t="e">
        <f t="shared" si="12"/>
        <v>#N/A</v>
      </c>
      <c r="E191" s="84" t="e">
        <f t="shared" si="13"/>
        <v>#N/A</v>
      </c>
      <c r="F191" s="84" t="e">
        <f t="shared" si="14"/>
        <v>#N/A</v>
      </c>
      <c r="G191" s="90" t="e">
        <f t="shared" si="15"/>
        <v>#N/A</v>
      </c>
      <c r="H191" s="72" t="e">
        <f>NA()</f>
        <v>#N/A</v>
      </c>
    </row>
    <row r="192" spans="1:8" ht="11.25">
      <c r="A192" s="69" t="e">
        <f>NA()</f>
        <v>#N/A</v>
      </c>
      <c r="B192" s="78" t="e">
        <f t="shared" si="10"/>
        <v>#N/A</v>
      </c>
      <c r="C192" s="84" t="e">
        <f t="shared" si="11"/>
        <v>#N/A</v>
      </c>
      <c r="D192" s="84" t="e">
        <f t="shared" si="12"/>
        <v>#N/A</v>
      </c>
      <c r="E192" s="84" t="e">
        <f t="shared" si="13"/>
        <v>#N/A</v>
      </c>
      <c r="F192" s="84" t="e">
        <f t="shared" si="14"/>
        <v>#N/A</v>
      </c>
      <c r="G192" s="90" t="e">
        <f t="shared" si="15"/>
        <v>#N/A</v>
      </c>
      <c r="H192" s="72" t="e">
        <f>NA()</f>
        <v>#N/A</v>
      </c>
    </row>
    <row r="193" spans="1:8" ht="11.25">
      <c r="A193" s="69" t="e">
        <f>NA()</f>
        <v>#N/A</v>
      </c>
      <c r="B193" s="78" t="e">
        <f t="shared" si="10"/>
        <v>#N/A</v>
      </c>
      <c r="C193" s="84" t="e">
        <f t="shared" si="11"/>
        <v>#N/A</v>
      </c>
      <c r="D193" s="84" t="e">
        <f t="shared" si="12"/>
        <v>#N/A</v>
      </c>
      <c r="E193" s="84" t="e">
        <f t="shared" si="13"/>
        <v>#N/A</v>
      </c>
      <c r="F193" s="84" t="e">
        <f t="shared" si="14"/>
        <v>#N/A</v>
      </c>
      <c r="G193" s="90" t="e">
        <f t="shared" si="15"/>
        <v>#N/A</v>
      </c>
      <c r="H193" s="72" t="e">
        <f>NA()</f>
        <v>#N/A</v>
      </c>
    </row>
    <row r="194" spans="1:8" ht="11.25">
      <c r="A194" s="69" t="e">
        <f>NA()</f>
        <v>#N/A</v>
      </c>
      <c r="B194" s="78" t="e">
        <f t="shared" si="10"/>
        <v>#N/A</v>
      </c>
      <c r="C194" s="84" t="e">
        <f t="shared" si="11"/>
        <v>#N/A</v>
      </c>
      <c r="D194" s="84" t="e">
        <f t="shared" si="12"/>
        <v>#N/A</v>
      </c>
      <c r="E194" s="84" t="e">
        <f t="shared" si="13"/>
        <v>#N/A</v>
      </c>
      <c r="F194" s="84" t="e">
        <f t="shared" si="14"/>
        <v>#N/A</v>
      </c>
      <c r="G194" s="90" t="e">
        <f t="shared" si="15"/>
        <v>#N/A</v>
      </c>
      <c r="H194" s="72" t="e">
        <f>NA()</f>
        <v>#N/A</v>
      </c>
    </row>
    <row r="195" spans="1:8" ht="11.25">
      <c r="A195" s="69" t="e">
        <f>NA()</f>
        <v>#N/A</v>
      </c>
      <c r="B195" s="78" t="e">
        <f t="shared" si="10"/>
        <v>#N/A</v>
      </c>
      <c r="C195" s="84" t="e">
        <f t="shared" si="11"/>
        <v>#N/A</v>
      </c>
      <c r="D195" s="84" t="e">
        <f t="shared" si="12"/>
        <v>#N/A</v>
      </c>
      <c r="E195" s="84" t="e">
        <f t="shared" si="13"/>
        <v>#N/A</v>
      </c>
      <c r="F195" s="84" t="e">
        <f t="shared" si="14"/>
        <v>#N/A</v>
      </c>
      <c r="G195" s="90" t="e">
        <f t="shared" si="15"/>
        <v>#N/A</v>
      </c>
      <c r="H195" s="72" t="e">
        <f>NA()</f>
        <v>#N/A</v>
      </c>
    </row>
    <row r="196" spans="1:8" ht="11.25">
      <c r="A196" s="69" t="e">
        <f>NA()</f>
        <v>#N/A</v>
      </c>
      <c r="B196" s="78" t="e">
        <f t="shared" si="10"/>
        <v>#N/A</v>
      </c>
      <c r="C196" s="84" t="e">
        <f t="shared" si="11"/>
        <v>#N/A</v>
      </c>
      <c r="D196" s="84" t="e">
        <f t="shared" si="12"/>
        <v>#N/A</v>
      </c>
      <c r="E196" s="84" t="e">
        <f t="shared" si="13"/>
        <v>#N/A</v>
      </c>
      <c r="F196" s="84" t="e">
        <f t="shared" si="14"/>
        <v>#N/A</v>
      </c>
      <c r="G196" s="90" t="e">
        <f aca="true" t="shared" si="16" ref="G196:G206">1/10^B196</f>
        <v>#N/A</v>
      </c>
      <c r="H196" s="72" t="e">
        <f>NA()</f>
        <v>#N/A</v>
      </c>
    </row>
    <row r="197" spans="1:8" ht="11.25">
      <c r="A197" s="69" t="e">
        <f>NA()</f>
        <v>#N/A</v>
      </c>
      <c r="B197" s="78" t="e">
        <f t="shared" si="10"/>
        <v>#N/A</v>
      </c>
      <c r="C197" s="84" t="e">
        <f t="shared" si="11"/>
        <v>#N/A</v>
      </c>
      <c r="D197" s="84" t="e">
        <f t="shared" si="12"/>
        <v>#N/A</v>
      </c>
      <c r="E197" s="84" t="e">
        <f t="shared" si="13"/>
        <v>#N/A</v>
      </c>
      <c r="F197" s="84" t="e">
        <f t="shared" si="14"/>
        <v>#N/A</v>
      </c>
      <c r="G197" s="90" t="e">
        <f t="shared" si="16"/>
        <v>#N/A</v>
      </c>
      <c r="H197" s="72" t="e">
        <f>NA()</f>
        <v>#N/A</v>
      </c>
    </row>
    <row r="198" spans="1:8" ht="11.25">
      <c r="A198" s="69" t="e">
        <f>NA()</f>
        <v>#N/A</v>
      </c>
      <c r="B198" s="78" t="e">
        <f t="shared" si="10"/>
        <v>#N/A</v>
      </c>
      <c r="C198" s="84" t="e">
        <f t="shared" si="11"/>
        <v>#N/A</v>
      </c>
      <c r="D198" s="84" t="e">
        <f t="shared" si="12"/>
        <v>#N/A</v>
      </c>
      <c r="E198" s="84" t="e">
        <f t="shared" si="13"/>
        <v>#N/A</v>
      </c>
      <c r="F198" s="84" t="e">
        <f t="shared" si="14"/>
        <v>#N/A</v>
      </c>
      <c r="G198" s="90" t="e">
        <f t="shared" si="16"/>
        <v>#N/A</v>
      </c>
      <c r="H198" s="72" t="e">
        <f>NA()</f>
        <v>#N/A</v>
      </c>
    </row>
    <row r="199" spans="1:8" ht="11.25">
      <c r="A199" s="69" t="e">
        <f>NA()</f>
        <v>#N/A</v>
      </c>
      <c r="B199" s="78" t="e">
        <f t="shared" si="10"/>
        <v>#N/A</v>
      </c>
      <c r="C199" s="84" t="e">
        <f t="shared" si="11"/>
        <v>#N/A</v>
      </c>
      <c r="D199" s="84" t="e">
        <f t="shared" si="12"/>
        <v>#N/A</v>
      </c>
      <c r="E199" s="84" t="e">
        <f t="shared" si="13"/>
        <v>#N/A</v>
      </c>
      <c r="F199" s="84" t="e">
        <f t="shared" si="14"/>
        <v>#N/A</v>
      </c>
      <c r="G199" s="90" t="e">
        <f t="shared" si="16"/>
        <v>#N/A</v>
      </c>
      <c r="H199" s="72" t="e">
        <f>NA()</f>
        <v>#N/A</v>
      </c>
    </row>
    <row r="200" spans="1:8" ht="11.25">
      <c r="A200" s="69" t="e">
        <f>NA()</f>
        <v>#N/A</v>
      </c>
      <c r="B200" s="78" t="e">
        <f t="shared" si="10"/>
        <v>#N/A</v>
      </c>
      <c r="C200" s="84" t="e">
        <f t="shared" si="11"/>
        <v>#N/A</v>
      </c>
      <c r="D200" s="84" t="e">
        <f t="shared" si="12"/>
        <v>#N/A</v>
      </c>
      <c r="E200" s="84" t="e">
        <f t="shared" si="13"/>
        <v>#N/A</v>
      </c>
      <c r="F200" s="84" t="e">
        <f t="shared" si="14"/>
        <v>#N/A</v>
      </c>
      <c r="G200" s="90" t="e">
        <f t="shared" si="16"/>
        <v>#N/A</v>
      </c>
      <c r="H200" s="72" t="e">
        <f>NA()</f>
        <v>#N/A</v>
      </c>
    </row>
    <row r="201" spans="1:8" ht="11.25">
      <c r="A201" s="69" t="e">
        <f>NA()</f>
        <v>#N/A</v>
      </c>
      <c r="B201" s="78" t="e">
        <f t="shared" si="10"/>
        <v>#N/A</v>
      </c>
      <c r="C201" s="84" t="e">
        <f t="shared" si="11"/>
        <v>#N/A</v>
      </c>
      <c r="D201" s="84" t="e">
        <f t="shared" si="12"/>
        <v>#N/A</v>
      </c>
      <c r="E201" s="84" t="e">
        <f t="shared" si="13"/>
        <v>#N/A</v>
      </c>
      <c r="F201" s="84" t="e">
        <f t="shared" si="14"/>
        <v>#N/A</v>
      </c>
      <c r="G201" s="90" t="e">
        <f t="shared" si="16"/>
        <v>#N/A</v>
      </c>
      <c r="H201" s="72" t="e">
        <f>NA()</f>
        <v>#N/A</v>
      </c>
    </row>
    <row r="202" spans="1:8" ht="11.25">
      <c r="A202" s="69" t="e">
        <f>NA()</f>
        <v>#N/A</v>
      </c>
      <c r="B202" s="78" t="e">
        <f t="shared" si="10"/>
        <v>#N/A</v>
      </c>
      <c r="C202" s="84" t="e">
        <f t="shared" si="11"/>
        <v>#N/A</v>
      </c>
      <c r="D202" s="84" t="e">
        <f t="shared" si="12"/>
        <v>#N/A</v>
      </c>
      <c r="E202" s="84" t="e">
        <f t="shared" si="13"/>
        <v>#N/A</v>
      </c>
      <c r="F202" s="84" t="e">
        <f t="shared" si="14"/>
        <v>#N/A</v>
      </c>
      <c r="G202" s="90" t="e">
        <f t="shared" si="16"/>
        <v>#N/A</v>
      </c>
      <c r="H202" s="72" t="e">
        <f>NA()</f>
        <v>#N/A</v>
      </c>
    </row>
    <row r="203" spans="1:8" ht="11.25">
      <c r="A203" s="69" t="e">
        <f>NA()</f>
        <v>#N/A</v>
      </c>
      <c r="B203" s="78" t="e">
        <f t="shared" si="10"/>
        <v>#N/A</v>
      </c>
      <c r="C203" s="84" t="e">
        <f t="shared" si="11"/>
        <v>#N/A</v>
      </c>
      <c r="D203" s="84" t="e">
        <f t="shared" si="12"/>
        <v>#N/A</v>
      </c>
      <c r="E203" s="84" t="e">
        <f t="shared" si="13"/>
        <v>#N/A</v>
      </c>
      <c r="F203" s="84" t="e">
        <f t="shared" si="14"/>
        <v>#N/A</v>
      </c>
      <c r="G203" s="90" t="e">
        <f t="shared" si="16"/>
        <v>#N/A</v>
      </c>
      <c r="H203" s="72" t="e">
        <f>NA()</f>
        <v>#N/A</v>
      </c>
    </row>
    <row r="204" spans="1:8" ht="11.25">
      <c r="A204" s="69" t="e">
        <f>NA()</f>
        <v>#N/A</v>
      </c>
      <c r="B204" s="78" t="e">
        <f t="shared" si="10"/>
        <v>#N/A</v>
      </c>
      <c r="C204" s="84" t="e">
        <f t="shared" si="11"/>
        <v>#N/A</v>
      </c>
      <c r="D204" s="84" t="e">
        <f t="shared" si="12"/>
        <v>#N/A</v>
      </c>
      <c r="E204" s="84" t="e">
        <f t="shared" si="13"/>
        <v>#N/A</v>
      </c>
      <c r="F204" s="84" t="e">
        <f t="shared" si="14"/>
        <v>#N/A</v>
      </c>
      <c r="G204" s="90" t="e">
        <f t="shared" si="16"/>
        <v>#N/A</v>
      </c>
      <c r="H204" s="72" t="e">
        <f>NA()</f>
        <v>#N/A</v>
      </c>
    </row>
    <row r="205" spans="1:8" ht="11.25">
      <c r="A205" s="69" t="e">
        <f>NA()</f>
        <v>#N/A</v>
      </c>
      <c r="B205" s="78" t="e">
        <f t="shared" si="10"/>
        <v>#N/A</v>
      </c>
      <c r="C205" s="84" t="e">
        <f t="shared" si="11"/>
        <v>#N/A</v>
      </c>
      <c r="D205" s="84" t="e">
        <f t="shared" si="12"/>
        <v>#N/A</v>
      </c>
      <c r="E205" s="84" t="e">
        <f t="shared" si="13"/>
        <v>#N/A</v>
      </c>
      <c r="F205" s="84" t="e">
        <f t="shared" si="14"/>
        <v>#N/A</v>
      </c>
      <c r="G205" s="90" t="e">
        <f t="shared" si="16"/>
        <v>#N/A</v>
      </c>
      <c r="H205" s="72" t="e">
        <f>NA()</f>
        <v>#N/A</v>
      </c>
    </row>
    <row r="206" spans="1:8" ht="12" thickBot="1">
      <c r="A206" s="108" t="e">
        <f>NA()</f>
        <v>#N/A</v>
      </c>
      <c r="B206" s="109" t="e">
        <f t="shared" si="10"/>
        <v>#N/A</v>
      </c>
      <c r="C206" s="110" t="e">
        <f t="shared" si="11"/>
        <v>#N/A</v>
      </c>
      <c r="D206" s="110" t="e">
        <f t="shared" si="12"/>
        <v>#N/A</v>
      </c>
      <c r="E206" s="110" t="e">
        <f t="shared" si="13"/>
        <v>#N/A</v>
      </c>
      <c r="F206" s="110" t="e">
        <f t="shared" si="14"/>
        <v>#N/A</v>
      </c>
      <c r="G206" s="111" t="e">
        <f t="shared" si="16"/>
        <v>#N/A</v>
      </c>
      <c r="H206" s="112" t="e">
        <f>NA()</f>
        <v>#N/A</v>
      </c>
    </row>
    <row r="207" spans="1:8" ht="11.25">
      <c r="A207" s="62"/>
      <c r="B207" s="78"/>
      <c r="C207" s="113"/>
      <c r="D207" s="113"/>
      <c r="E207" s="84"/>
      <c r="F207" s="84"/>
      <c r="G207" s="90"/>
      <c r="H207" s="85"/>
    </row>
  </sheetData>
  <printOptions/>
  <pageMargins left="1" right="0.5" top="0.8" bottom="0.5" header="0.5" footer="0.5"/>
  <pageSetup fitToHeight="1" fitToWidth="1" orientation="portrait" scale="86" r:id="rId2"/>
  <headerFooter alignWithMargins="0">
    <oddHeader>&amp;C&amp;"Arial"&amp;B&amp;F
&amp;D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Cleveland Clinic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DPLAB</dc:creator>
  <cp:keywords/>
  <dc:description/>
  <cp:lastModifiedBy>DPLAB</cp:lastModifiedBy>
  <cp:lastPrinted>2000-08-21T13:54:41Z</cp:lastPrinted>
  <dcterms:created xsi:type="dcterms:W3CDTF">2000-07-21T15:08:51Z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